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3913"/>
  <workbookPr autoCompressPictures="0"/>
  <workbookProtection lockStructure="1"/>
  <bookViews>
    <workbookView xWindow="240" yWindow="80" windowWidth="27720" windowHeight="15320"/>
  </bookViews>
  <sheets>
    <sheet name="Matrix" sheetId="4" r:id="rId1"/>
    <sheet name="legend" sheetId="5" r:id="rId2"/>
  </sheets>
  <definedNames>
    <definedName name="_xlnm.Print_Area" localSheetId="0">Matrix!$A$1:$AL$71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L62" i="4" l="1"/>
  <c r="AL61" i="4"/>
  <c r="AL60" i="4"/>
  <c r="AL59" i="4"/>
  <c r="AL58" i="4"/>
  <c r="AL56" i="4"/>
  <c r="AL55" i="4"/>
  <c r="AL54" i="4"/>
  <c r="AL50" i="4"/>
  <c r="AL45" i="4"/>
  <c r="AL44" i="4"/>
  <c r="AL43" i="4"/>
  <c r="AL42" i="4"/>
  <c r="AL41" i="4"/>
  <c r="AL39" i="4"/>
  <c r="AL32" i="4"/>
  <c r="AL20" i="4"/>
  <c r="AL13" i="4"/>
  <c r="AL10" i="4"/>
  <c r="AL7" i="4"/>
  <c r="AL6" i="4"/>
  <c r="AL3" i="4"/>
  <c r="AL2" i="4"/>
  <c r="A3" i="5"/>
  <c r="A4" i="5"/>
  <c r="A5" i="5"/>
  <c r="A6" i="5"/>
  <c r="A7" i="5"/>
  <c r="A8" i="5"/>
  <c r="A9" i="5"/>
  <c r="A10" i="5"/>
  <c r="A11" i="5"/>
  <c r="A12" i="5"/>
  <c r="A13" i="5"/>
  <c r="A14" i="5"/>
  <c r="A15" i="5"/>
  <c r="A16" i="5"/>
  <c r="A17" i="5"/>
  <c r="A18" i="5"/>
  <c r="A19" i="5"/>
  <c r="A20" i="5"/>
  <c r="A21" i="5"/>
  <c r="A22" i="5"/>
  <c r="A23" i="5"/>
  <c r="A24" i="5"/>
  <c r="A25" i="5"/>
  <c r="A26" i="5"/>
  <c r="A27" i="5"/>
  <c r="A28" i="5"/>
  <c r="A29" i="5"/>
  <c r="A30" i="5"/>
  <c r="A31" i="5"/>
  <c r="A32" i="5"/>
  <c r="A33" i="5"/>
  <c r="A34" i="5"/>
  <c r="A35" i="5"/>
  <c r="A36" i="5"/>
  <c r="A37" i="5"/>
  <c r="A38" i="5"/>
  <c r="A39" i="5"/>
  <c r="A40" i="5"/>
  <c r="AL57" i="4"/>
  <c r="AL53" i="4"/>
  <c r="AL51" i="4"/>
  <c r="AL48" i="4"/>
  <c r="AL47" i="4"/>
  <c r="AL40" i="4"/>
  <c r="AL36" i="4"/>
  <c r="AL35" i="4"/>
  <c r="AL33" i="4"/>
  <c r="AL31" i="4"/>
  <c r="AL29" i="4"/>
  <c r="AL24" i="4"/>
  <c r="AL21" i="4"/>
  <c r="AL19" i="4"/>
  <c r="AL52" i="4"/>
  <c r="AL49" i="4"/>
  <c r="AL46" i="4"/>
  <c r="AL38" i="4"/>
  <c r="AL37" i="4"/>
  <c r="AL34" i="4"/>
  <c r="AL30" i="4"/>
  <c r="AL27" i="4"/>
  <c r="AL26" i="4"/>
  <c r="AL25" i="4"/>
  <c r="AL23" i="4"/>
  <c r="AL22" i="4"/>
  <c r="AL18" i="4"/>
  <c r="AL17" i="4"/>
  <c r="AL16" i="4"/>
  <c r="AL15" i="4"/>
  <c r="AL12" i="4"/>
  <c r="AL8" i="4"/>
  <c r="AL4" i="4"/>
  <c r="F69" i="4"/>
  <c r="F71" i="4"/>
</calcChain>
</file>

<file path=xl/sharedStrings.xml><?xml version="1.0" encoding="utf-8"?>
<sst xmlns="http://schemas.openxmlformats.org/spreadsheetml/2006/main" count="193" uniqueCount="155">
  <si>
    <t>Belize</t>
  </si>
  <si>
    <t>Canada</t>
  </si>
  <si>
    <t>Indonesia</t>
  </si>
  <si>
    <t>Japan</t>
  </si>
  <si>
    <t>Kiribati</t>
  </si>
  <si>
    <t>Korea</t>
  </si>
  <si>
    <t>Philippines</t>
  </si>
  <si>
    <t>Tuvalu</t>
  </si>
  <si>
    <t>Fiji</t>
  </si>
  <si>
    <t>Palau</t>
  </si>
  <si>
    <t>Vanuatu</t>
  </si>
  <si>
    <t>Panama</t>
  </si>
  <si>
    <t>CMM</t>
  </si>
  <si>
    <t>Nauru</t>
  </si>
  <si>
    <t>EU</t>
  </si>
  <si>
    <t>Tonga</t>
  </si>
  <si>
    <t>NZ</t>
  </si>
  <si>
    <t>Australia</t>
  </si>
  <si>
    <t>Ecuador</t>
  </si>
  <si>
    <t>AU</t>
  </si>
  <si>
    <t>CA</t>
  </si>
  <si>
    <t>FM</t>
  </si>
  <si>
    <t>FJ</t>
  </si>
  <si>
    <t>CK</t>
  </si>
  <si>
    <t>NC</t>
  </si>
  <si>
    <t>PF</t>
  </si>
  <si>
    <t>JP</t>
  </si>
  <si>
    <t>KI</t>
  </si>
  <si>
    <t>KR</t>
  </si>
  <si>
    <t>NR</t>
  </si>
  <si>
    <t>NU</t>
  </si>
  <si>
    <t>PA</t>
  </si>
  <si>
    <t>PG</t>
  </si>
  <si>
    <t>PH</t>
  </si>
  <si>
    <t>SB</t>
  </si>
  <si>
    <t>TK</t>
  </si>
  <si>
    <t>TO</t>
  </si>
  <si>
    <t>US</t>
  </si>
  <si>
    <t>VU</t>
  </si>
  <si>
    <t>TV</t>
  </si>
  <si>
    <t>CCM2007-01 07 (ROP)</t>
  </si>
  <si>
    <t>CMM2007-01 09</t>
  </si>
  <si>
    <t>BZ</t>
  </si>
  <si>
    <t>SV</t>
  </si>
  <si>
    <t>ID</t>
  </si>
  <si>
    <t>WF</t>
  </si>
  <si>
    <t>CMM2007-01 10</t>
  </si>
  <si>
    <t>CMM2007-01 14 vii</t>
  </si>
  <si>
    <t>MH</t>
  </si>
  <si>
    <t>CMM2007-04  09 (Seabirds)</t>
  </si>
  <si>
    <t>CMM2008-01 31</t>
  </si>
  <si>
    <t>CMM2008-01 39</t>
  </si>
  <si>
    <t>CMM2008-01 43</t>
  </si>
  <si>
    <t>CMM2011-01 04</t>
  </si>
  <si>
    <t>CMM2009-02 12</t>
  </si>
  <si>
    <t>CMM 2009-06 34</t>
  </si>
  <si>
    <t>CMM2008-01 10</t>
  </si>
  <si>
    <t>CMM2008-01 17</t>
  </si>
  <si>
    <t>CMM2008-01 19</t>
  </si>
  <si>
    <t>`</t>
  </si>
  <si>
    <t>CMM2008-01 26</t>
  </si>
  <si>
    <t>CMM2008-01 23</t>
  </si>
  <si>
    <t>CMM2008-01 28</t>
  </si>
  <si>
    <t>CMM2008-01 32</t>
  </si>
  <si>
    <t>CMM2008-01 33</t>
  </si>
  <si>
    <t>CMM2011-01 02 (PNA)</t>
  </si>
  <si>
    <t>CMM2011-01 03 (PH)</t>
  </si>
  <si>
    <t>CMM2011-01 05 (China)</t>
  </si>
  <si>
    <t>CMM2009-03 01 (Swordfish)</t>
  </si>
  <si>
    <t>CMM2009-03 02</t>
  </si>
  <si>
    <t>CMM2009-03 03</t>
  </si>
  <si>
    <t>CMM2009-03 08</t>
  </si>
  <si>
    <t>CMM2009-06 13</t>
  </si>
  <si>
    <t xml:space="preserve"> CMM2009-06 35 a ii)</t>
  </si>
  <si>
    <t xml:space="preserve"> CMM2009-06 35 a iii)</t>
  </si>
  <si>
    <t>CMM2009-06 35 a iv)</t>
  </si>
  <si>
    <t>EC</t>
  </si>
  <si>
    <t>KN</t>
  </si>
  <si>
    <t>TH</t>
  </si>
  <si>
    <t>VN</t>
  </si>
  <si>
    <t>CMM2008-01 18 (sec. iii)</t>
  </si>
  <si>
    <t>CMM2008-01 18 (sec. i)</t>
  </si>
  <si>
    <t>CMM2007-01 Att. K Ann. C 04</t>
  </si>
  <si>
    <t>CMM2007-01 Att. K Ann. C 06</t>
  </si>
  <si>
    <t>CMM2005-03 03</t>
  </si>
  <si>
    <t>CMM2005-03 04</t>
  </si>
  <si>
    <t>CMM2006-04 04</t>
  </si>
  <si>
    <t>CMM2008-01 09 (BET &amp; YFT)</t>
  </si>
  <si>
    <t>CMM2010-02 02 (EHSP)</t>
  </si>
  <si>
    <t>CMM2010-02 06</t>
  </si>
  <si>
    <t>CMM2010-05 01 (SP ALB)</t>
  </si>
  <si>
    <t>CMM2010-05 04</t>
  </si>
  <si>
    <t>CMM2010-07  04 (Sharks)</t>
  </si>
  <si>
    <t>CMM2010-07  07</t>
  </si>
  <si>
    <t>CMM2011-02 04 (VMS)</t>
  </si>
  <si>
    <t>CMM2011-02 09a</t>
  </si>
  <si>
    <t>CMM2011-02 09a-VMS SSPs 2.8</t>
  </si>
  <si>
    <t>CMM2011-02 09a-VMS SSPs 7.2.4</t>
  </si>
  <si>
    <t>CMM2011-05 03 (Charter)</t>
  </si>
  <si>
    <t>CMM2010-01 05 (NP MLS)</t>
  </si>
  <si>
    <t>CMM2009-06 11 (Transhipment)</t>
  </si>
  <si>
    <t>CMM2010-04 02 (PBT)</t>
  </si>
  <si>
    <t>SciData01 - Est. of annual catches</t>
  </si>
  <si>
    <t>SciData02 - No. of active vessels</t>
  </si>
  <si>
    <t>SciData03 - Op. C&amp;E level data</t>
  </si>
  <si>
    <t>Sci.Data04 - Aggregated data</t>
  </si>
  <si>
    <t>SciData05 - Size composition</t>
  </si>
  <si>
    <t>China</t>
  </si>
  <si>
    <t>Cook Islands</t>
  </si>
  <si>
    <t>El Salvador</t>
  </si>
  <si>
    <t>European Union</t>
  </si>
  <si>
    <t>Federated States of Micronesia</t>
  </si>
  <si>
    <t>French Polynesia</t>
  </si>
  <si>
    <t>Republic of the Marshall Islands</t>
  </si>
  <si>
    <t>New Caledonia</t>
  </si>
  <si>
    <t>New Zealand</t>
  </si>
  <si>
    <t>Niue</t>
  </si>
  <si>
    <t>Papua New Guinea</t>
  </si>
  <si>
    <t>Saint Kitts and Nevis</t>
  </si>
  <si>
    <t>Samoa</t>
  </si>
  <si>
    <t>Solomon Islands</t>
  </si>
  <si>
    <t>Chinese Taipei</t>
  </si>
  <si>
    <t>Thailand</t>
  </si>
  <si>
    <t>Tokelau</t>
  </si>
  <si>
    <t>United States of America</t>
  </si>
  <si>
    <t>Vietnam</t>
  </si>
  <si>
    <t>Wallis and Futuna</t>
  </si>
  <si>
    <t>Code</t>
  </si>
  <si>
    <t>CCM</t>
  </si>
  <si>
    <t>CMM2006-04 01 (SW MLS)</t>
  </si>
  <si>
    <t>CMM2005-03 02 (NP ALB)</t>
  </si>
  <si>
    <t>Color used:</t>
  </si>
  <si>
    <t>Not assessed</t>
  </si>
  <si>
    <t>Compliant</t>
  </si>
  <si>
    <t>Potential compliance issue</t>
  </si>
  <si>
    <t>Number of CCMs who were assessed as "Compliant":</t>
  </si>
  <si>
    <t>Number of CCMs assessed as "Compliance Review":</t>
  </si>
  <si>
    <t>MX</t>
  </si>
  <si>
    <t>KP</t>
  </si>
  <si>
    <t>SN</t>
  </si>
  <si>
    <t>CMM2009-02 02 (HS FADs &amp; Catch ret.)</t>
  </si>
  <si>
    <t>-</t>
  </si>
  <si>
    <t>Overall/Final Score for each CCM</t>
  </si>
  <si>
    <t>CN</t>
  </si>
  <si>
    <t>PW</t>
  </si>
  <si>
    <t>TW</t>
  </si>
  <si>
    <t>WS</t>
  </si>
  <si>
    <t>Mexico *</t>
  </si>
  <si>
    <t>Democratic People's Republic of Korea *</t>
  </si>
  <si>
    <t>Senegal *</t>
  </si>
  <si>
    <t>* Obligations reviewed in the dCMRs were “NOT APPLICABLE” for three (Democratic People’s Republic of Korea, Mexico, Senegal) CCMs.</t>
  </si>
  <si>
    <t>MX, SN, KP*</t>
  </si>
  <si>
    <t>CMM2009-01 09 (Fish/Did not fish)</t>
  </si>
  <si>
    <t>AU, CA, CK, SV, PF, NR, NC, NZ, NU, PW, WS, TH, TK, TO, VN</t>
  </si>
  <si>
    <t>BZ, CN, EC, EU, FM, FJ, ID, JP, KI, KR, MH, PA, PG, PH, KN, SB, TW, TV, US, VU, WF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</si>
</sst>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theme="1"/>
      <name val="Cambria"/>
      <family val="1"/>
    </font>
  </fonts>
  <fills count="9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20">
    <xf numFmtId="0" fontId="0" fillId="0" borderId="0" xfId="0"/>
    <xf numFmtId="0" fontId="0" fillId="2" borderId="0" xfId="0" applyFill="1"/>
    <xf numFmtId="0" fontId="0" fillId="3" borderId="0" xfId="0" applyFill="1"/>
    <xf numFmtId="0" fontId="0" fillId="0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0" fontId="2" fillId="0" borderId="0" xfId="0" applyFont="1"/>
    <xf numFmtId="0" fontId="2" fillId="0" borderId="0" xfId="0" applyFont="1" applyFill="1"/>
    <xf numFmtId="0" fontId="2" fillId="8" borderId="0" xfId="0" applyFont="1" applyFill="1" applyAlignment="1">
      <alignment horizontal="centerContinuous"/>
    </xf>
    <xf numFmtId="0" fontId="0" fillId="8" borderId="0" xfId="0" applyFill="1" applyAlignment="1">
      <alignment horizontal="centerContinuous"/>
    </xf>
    <xf numFmtId="0" fontId="3" fillId="0" borderId="0" xfId="0" applyFont="1"/>
    <xf numFmtId="1" fontId="2" fillId="0" borderId="0" xfId="0" applyNumberFormat="1" applyFont="1" applyAlignment="1">
      <alignment horizontal="center"/>
    </xf>
    <xf numFmtId="1" fontId="0" fillId="0" borderId="0" xfId="0" applyNumberFormat="1" applyFill="1" applyAlignment="1">
      <alignment horizontal="center"/>
    </xf>
    <xf numFmtId="1" fontId="0" fillId="0" borderId="0" xfId="0" applyNumberFormat="1" applyAlignment="1">
      <alignment horizontal="center"/>
    </xf>
    <xf numFmtId="9" fontId="0" fillId="0" borderId="0" xfId="1" applyFont="1" applyFill="1" applyAlignment="1">
      <alignment horizontal="center"/>
    </xf>
    <xf numFmtId="9" fontId="0" fillId="0" borderId="0" xfId="1" applyFont="1" applyAlignment="1">
      <alignment horizontal="center"/>
    </xf>
    <xf numFmtId="0" fontId="7" fillId="0" borderId="0" xfId="0" applyFont="1"/>
  </cellXfs>
  <cellStyles count="4">
    <cellStyle name="Followed Hyperlink" xfId="3" builtinId="9" hidden="1"/>
    <cellStyle name="Hyperlink" xfId="2" builtinId="8" hidden="1"/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73"/>
  <sheetViews>
    <sheetView tabSelected="1" topLeftCell="A12" zoomScale="91" zoomScaleNormal="91" zoomScalePageLayoutView="91" workbookViewId="0">
      <selection activeCell="B29" sqref="B29"/>
    </sheetView>
  </sheetViews>
  <sheetFormatPr baseColWidth="10" defaultColWidth="8.83203125" defaultRowHeight="14" x14ac:dyDescent="0"/>
  <cols>
    <col min="1" max="1" width="36.5" customWidth="1"/>
    <col min="2" max="2" width="4.33203125" customWidth="1"/>
    <col min="3" max="4" width="4.5" customWidth="1"/>
    <col min="5" max="5" width="4.1640625" customWidth="1"/>
    <col min="6" max="6" width="4.33203125" customWidth="1"/>
    <col min="7" max="9" width="4.1640625" customWidth="1"/>
    <col min="10" max="10" width="4" customWidth="1"/>
    <col min="11" max="11" width="3.5" customWidth="1"/>
    <col min="12" max="12" width="4.1640625" customWidth="1"/>
    <col min="13" max="13" width="3.6640625" customWidth="1"/>
    <col min="14" max="14" width="3.83203125" customWidth="1"/>
    <col min="15" max="15" width="4.33203125" customWidth="1"/>
    <col min="16" max="16" width="4.5" customWidth="1"/>
    <col min="17" max="17" width="4.1640625" customWidth="1"/>
    <col min="18" max="18" width="4" style="3" customWidth="1"/>
    <col min="19" max="19" width="4.1640625" customWidth="1"/>
    <col min="20" max="20" width="3.6640625" style="7" customWidth="1"/>
    <col min="21" max="21" width="3.5" style="7" customWidth="1"/>
    <col min="22" max="22" width="3.6640625" customWidth="1"/>
    <col min="23" max="23" width="4.1640625" customWidth="1"/>
    <col min="24" max="24" width="4" customWidth="1"/>
    <col min="25" max="25" width="3.83203125" customWidth="1"/>
    <col min="26" max="28" width="4" customWidth="1"/>
    <col min="29" max="29" width="3.6640625" customWidth="1"/>
    <col min="30" max="30" width="3.5" customWidth="1"/>
    <col min="31" max="31" width="3.6640625" style="7" customWidth="1"/>
    <col min="32" max="32" width="3.6640625" customWidth="1"/>
    <col min="33" max="33" width="4" customWidth="1"/>
    <col min="34" max="34" width="4.33203125" customWidth="1"/>
    <col min="35" max="35" width="3.83203125" customWidth="1"/>
    <col min="36" max="36" width="3.83203125" style="3" customWidth="1"/>
    <col min="37" max="37" width="4" customWidth="1"/>
    <col min="38" max="38" width="25.5" style="16" customWidth="1"/>
    <col min="41" max="42" width="8.83203125" style="3"/>
  </cols>
  <sheetData>
    <row r="1" spans="1:42" s="9" customFormat="1">
      <c r="A1" s="9" t="s">
        <v>12</v>
      </c>
      <c r="B1" s="9" t="s">
        <v>19</v>
      </c>
      <c r="C1" s="9" t="s">
        <v>42</v>
      </c>
      <c r="D1" s="9" t="s">
        <v>20</v>
      </c>
      <c r="E1" s="9" t="s">
        <v>143</v>
      </c>
      <c r="F1" s="9" t="s">
        <v>23</v>
      </c>
      <c r="G1" s="9" t="s">
        <v>76</v>
      </c>
      <c r="H1" s="9" t="s">
        <v>14</v>
      </c>
      <c r="I1" s="9" t="s">
        <v>43</v>
      </c>
      <c r="J1" s="9" t="s">
        <v>21</v>
      </c>
      <c r="K1" s="9" t="s">
        <v>22</v>
      </c>
      <c r="L1" s="9" t="s">
        <v>25</v>
      </c>
      <c r="M1" s="9" t="s">
        <v>44</v>
      </c>
      <c r="N1" s="9" t="s">
        <v>26</v>
      </c>
      <c r="O1" s="9" t="s">
        <v>27</v>
      </c>
      <c r="P1" s="9" t="s">
        <v>28</v>
      </c>
      <c r="Q1" s="9" t="s">
        <v>48</v>
      </c>
      <c r="R1" s="10" t="s">
        <v>29</v>
      </c>
      <c r="S1" s="9" t="s">
        <v>24</v>
      </c>
      <c r="T1" s="10" t="s">
        <v>16</v>
      </c>
      <c r="U1" s="10" t="s">
        <v>30</v>
      </c>
      <c r="V1" s="9" t="s">
        <v>31</v>
      </c>
      <c r="W1" s="10" t="s">
        <v>144</v>
      </c>
      <c r="X1" s="10" t="s">
        <v>32</v>
      </c>
      <c r="Y1" s="10" t="s">
        <v>33</v>
      </c>
      <c r="Z1" s="9" t="s">
        <v>77</v>
      </c>
      <c r="AA1" s="9" t="s">
        <v>146</v>
      </c>
      <c r="AB1" s="9" t="s">
        <v>34</v>
      </c>
      <c r="AC1" s="9" t="s">
        <v>145</v>
      </c>
      <c r="AD1" s="9" t="s">
        <v>78</v>
      </c>
      <c r="AE1" s="10" t="s">
        <v>35</v>
      </c>
      <c r="AF1" s="9" t="s">
        <v>36</v>
      </c>
      <c r="AG1" s="9" t="s">
        <v>39</v>
      </c>
      <c r="AH1" s="9" t="s">
        <v>37</v>
      </c>
      <c r="AI1" s="9" t="s">
        <v>38</v>
      </c>
      <c r="AJ1" s="10" t="s">
        <v>79</v>
      </c>
      <c r="AK1" s="9" t="s">
        <v>45</v>
      </c>
      <c r="AL1" s="14" t="s">
        <v>134</v>
      </c>
      <c r="AO1" s="10"/>
      <c r="AP1" s="10"/>
    </row>
    <row r="2" spans="1:42" s="2" customFormat="1">
      <c r="A2" s="3" t="s">
        <v>130</v>
      </c>
      <c r="B2" s="3"/>
      <c r="C2" s="5"/>
      <c r="D2" s="5"/>
      <c r="E2" s="5"/>
      <c r="F2" s="3"/>
      <c r="G2" s="3"/>
      <c r="H2" s="3"/>
      <c r="I2" s="3"/>
      <c r="J2" s="5"/>
      <c r="K2" s="3"/>
      <c r="L2" s="3"/>
      <c r="M2" s="5"/>
      <c r="N2" s="5"/>
      <c r="O2" s="5"/>
      <c r="P2" s="5"/>
      <c r="Q2" s="5"/>
      <c r="R2" s="3"/>
      <c r="S2" s="3"/>
      <c r="T2" s="3"/>
      <c r="U2" s="3"/>
      <c r="V2" s="3"/>
      <c r="W2" s="3"/>
      <c r="X2" s="5"/>
      <c r="Y2" s="5"/>
      <c r="Z2" s="3"/>
      <c r="AA2" s="3"/>
      <c r="AB2" s="3"/>
      <c r="AC2" s="5"/>
      <c r="AD2" s="3"/>
      <c r="AE2" s="3"/>
      <c r="AF2" s="3"/>
      <c r="AG2" s="5"/>
      <c r="AH2" s="5"/>
      <c r="AI2" s="3"/>
      <c r="AJ2" s="3"/>
      <c r="AK2" s="3"/>
      <c r="AL2" s="17">
        <f>0/13</f>
        <v>0</v>
      </c>
      <c r="AM2" s="3"/>
      <c r="AN2" s="3"/>
      <c r="AO2" s="3"/>
      <c r="AP2" s="3"/>
    </row>
    <row r="3" spans="1:42" s="2" customFormat="1">
      <c r="A3" s="3" t="s">
        <v>84</v>
      </c>
      <c r="B3" s="3"/>
      <c r="C3" s="5"/>
      <c r="D3" s="5"/>
      <c r="E3" s="4"/>
      <c r="F3" s="3"/>
      <c r="G3" s="3"/>
      <c r="H3" s="3"/>
      <c r="I3" s="3"/>
      <c r="J3" s="5"/>
      <c r="K3" s="5"/>
      <c r="L3" s="3"/>
      <c r="M3" s="3"/>
      <c r="N3" s="5"/>
      <c r="O3" s="5"/>
      <c r="P3" s="5"/>
      <c r="Q3" s="5"/>
      <c r="R3" s="3"/>
      <c r="S3" s="3"/>
      <c r="T3" s="3"/>
      <c r="U3" s="3"/>
      <c r="V3" s="3"/>
      <c r="W3" s="5"/>
      <c r="X3" s="5"/>
      <c r="Y3" s="5"/>
      <c r="Z3" s="3"/>
      <c r="AA3" s="3"/>
      <c r="AB3" s="3"/>
      <c r="AC3" s="5"/>
      <c r="AD3" s="3"/>
      <c r="AE3" s="3"/>
      <c r="AF3" s="3"/>
      <c r="AG3" s="5"/>
      <c r="AH3" s="5"/>
      <c r="AI3" s="5"/>
      <c r="AJ3" s="3"/>
      <c r="AK3" s="3"/>
      <c r="AL3" s="17">
        <f>1/14</f>
        <v>7.1428571428571425E-2</v>
      </c>
      <c r="AM3" s="3"/>
      <c r="AN3" s="3"/>
      <c r="AO3" s="3"/>
      <c r="AP3" s="3"/>
    </row>
    <row r="4" spans="1:42" s="6" customFormat="1">
      <c r="A4" s="3" t="s">
        <v>85</v>
      </c>
      <c r="B4" s="3"/>
      <c r="C4" s="5"/>
      <c r="D4" s="5"/>
      <c r="E4" s="5"/>
      <c r="F4" s="3"/>
      <c r="G4" s="3"/>
      <c r="H4" s="3"/>
      <c r="I4" s="3"/>
      <c r="J4" s="5"/>
      <c r="K4" s="5"/>
      <c r="L4" s="3"/>
      <c r="M4" s="5"/>
      <c r="N4" s="5"/>
      <c r="O4" s="5"/>
      <c r="P4" s="5"/>
      <c r="Q4" s="5"/>
      <c r="R4" s="3"/>
      <c r="S4" s="3"/>
      <c r="T4" s="3"/>
      <c r="U4" s="3"/>
      <c r="V4" s="3"/>
      <c r="W4" s="5"/>
      <c r="X4" s="5"/>
      <c r="Y4" s="4"/>
      <c r="Z4" s="3"/>
      <c r="AA4" s="3"/>
      <c r="AB4" s="3"/>
      <c r="AC4" s="5"/>
      <c r="AD4" s="3"/>
      <c r="AE4" s="3"/>
      <c r="AF4" s="3"/>
      <c r="AG4" s="5"/>
      <c r="AH4" s="5"/>
      <c r="AI4" s="5"/>
      <c r="AJ4" s="3"/>
      <c r="AK4" s="3"/>
      <c r="AL4" s="17">
        <f>1/16</f>
        <v>6.25E-2</v>
      </c>
      <c r="AM4" s="3"/>
      <c r="AN4" s="3"/>
      <c r="AO4" s="3"/>
      <c r="AP4" s="3"/>
    </row>
    <row r="5" spans="1:42">
      <c r="A5" t="s">
        <v>129</v>
      </c>
      <c r="B5" s="5"/>
      <c r="C5" s="5"/>
      <c r="D5" s="5"/>
      <c r="E5" s="5"/>
      <c r="H5" s="5"/>
      <c r="L5" s="3"/>
      <c r="M5" s="3"/>
      <c r="P5" s="5"/>
      <c r="Q5" s="3"/>
      <c r="S5" s="3"/>
      <c r="T5" s="3"/>
      <c r="U5" s="3"/>
      <c r="W5" s="3"/>
      <c r="X5" s="3"/>
      <c r="Y5" s="3"/>
      <c r="Z5" s="3"/>
      <c r="AA5" s="3"/>
      <c r="AB5" s="3"/>
      <c r="AC5" s="5"/>
      <c r="AD5" s="3"/>
      <c r="AE5" s="3"/>
      <c r="AG5" s="3"/>
      <c r="AH5" s="5"/>
      <c r="AK5" s="3"/>
      <c r="AL5" s="17">
        <v>0</v>
      </c>
      <c r="AM5" s="3"/>
      <c r="AN5" s="3"/>
    </row>
    <row r="6" spans="1:42">
      <c r="A6" t="s">
        <v>86</v>
      </c>
      <c r="B6" s="5"/>
      <c r="C6" s="5"/>
      <c r="D6" s="3"/>
      <c r="E6" s="5"/>
      <c r="F6" s="5"/>
      <c r="H6" s="3"/>
      <c r="K6" s="5"/>
      <c r="L6" s="3"/>
      <c r="M6" s="4"/>
      <c r="N6" s="5"/>
      <c r="O6" s="5"/>
      <c r="P6" s="5"/>
      <c r="S6" s="5"/>
      <c r="T6" s="3"/>
      <c r="U6" s="3"/>
      <c r="W6" s="3"/>
      <c r="X6" s="3"/>
      <c r="Y6" s="3"/>
      <c r="Z6" s="3"/>
      <c r="AA6" s="5"/>
      <c r="AC6" s="5"/>
      <c r="AD6" s="3"/>
      <c r="AE6" s="3"/>
      <c r="AF6" s="5"/>
      <c r="AG6" s="3"/>
      <c r="AH6" s="5"/>
      <c r="AI6" s="5"/>
      <c r="AK6" s="3"/>
      <c r="AL6" s="17">
        <f>1/15</f>
        <v>6.6666666666666666E-2</v>
      </c>
      <c r="AM6" s="3"/>
      <c r="AN6" s="3"/>
    </row>
    <row r="7" spans="1:42">
      <c r="A7" t="s">
        <v>40</v>
      </c>
      <c r="B7" s="5"/>
      <c r="C7" s="5"/>
      <c r="D7" s="3"/>
      <c r="E7" s="5"/>
      <c r="F7" s="5"/>
      <c r="G7" s="5"/>
      <c r="H7" s="5"/>
      <c r="I7" s="5"/>
      <c r="J7" s="5"/>
      <c r="K7" s="5"/>
      <c r="L7" s="3"/>
      <c r="M7" s="5"/>
      <c r="N7" s="5"/>
      <c r="O7" s="5"/>
      <c r="P7" s="5"/>
      <c r="Q7" s="5"/>
      <c r="S7" s="5"/>
      <c r="T7" s="5"/>
      <c r="U7" s="3"/>
      <c r="V7" s="4"/>
      <c r="W7" s="3"/>
      <c r="X7" s="5"/>
      <c r="Y7" s="5"/>
      <c r="Z7" s="3"/>
      <c r="AA7" s="3"/>
      <c r="AC7" s="5"/>
      <c r="AD7" s="3"/>
      <c r="AE7" s="3"/>
      <c r="AF7" s="3"/>
      <c r="AG7" s="5"/>
      <c r="AH7" s="5"/>
      <c r="AI7" s="5"/>
      <c r="AK7" s="3"/>
      <c r="AL7" s="17">
        <f>1/23</f>
        <v>4.3478260869565216E-2</v>
      </c>
      <c r="AM7" s="3"/>
      <c r="AN7" s="3"/>
    </row>
    <row r="8" spans="1:42">
      <c r="A8" t="s">
        <v>41</v>
      </c>
      <c r="B8" s="5"/>
      <c r="C8" s="5"/>
      <c r="D8" s="3"/>
      <c r="E8" s="5"/>
      <c r="F8" s="5"/>
      <c r="G8" s="5"/>
      <c r="H8" s="5"/>
      <c r="I8" s="5"/>
      <c r="J8" s="5"/>
      <c r="K8" s="5"/>
      <c r="L8" s="3"/>
      <c r="M8" s="4"/>
      <c r="N8" s="5"/>
      <c r="P8" s="5"/>
      <c r="Q8" s="5"/>
      <c r="S8" s="5"/>
      <c r="T8" s="5"/>
      <c r="U8" s="3"/>
      <c r="V8" s="4"/>
      <c r="W8" s="3"/>
      <c r="X8" s="5"/>
      <c r="Y8" s="5"/>
      <c r="Z8" s="3"/>
      <c r="AA8" s="3"/>
      <c r="AC8" s="5"/>
      <c r="AD8" s="3"/>
      <c r="AE8" s="3"/>
      <c r="AF8" s="3"/>
      <c r="AG8" s="5"/>
      <c r="AH8" s="5"/>
      <c r="AI8" s="5"/>
      <c r="AK8" s="3"/>
      <c r="AL8" s="17">
        <f>2/22</f>
        <v>9.0909090909090912E-2</v>
      </c>
      <c r="AM8" s="3"/>
      <c r="AN8" s="3"/>
    </row>
    <row r="9" spans="1:42" s="7" customFormat="1">
      <c r="A9" t="s">
        <v>46</v>
      </c>
      <c r="B9" s="5"/>
      <c r="C9" s="5"/>
      <c r="D9" s="3"/>
      <c r="E9" s="5"/>
      <c r="F9" s="5"/>
      <c r="G9" s="5"/>
      <c r="H9" s="5"/>
      <c r="I9" s="5"/>
      <c r="J9" s="5"/>
      <c r="K9" s="5"/>
      <c r="L9" s="3"/>
      <c r="M9" s="5"/>
      <c r="N9" s="5"/>
      <c r="O9" s="5"/>
      <c r="P9" s="5"/>
      <c r="Q9" s="5"/>
      <c r="R9" s="3"/>
      <c r="S9" s="5"/>
      <c r="T9" s="5"/>
      <c r="U9" s="3"/>
      <c r="V9" s="5"/>
      <c r="W9" s="3"/>
      <c r="X9" s="5"/>
      <c r="Y9" s="5"/>
      <c r="Z9" s="3"/>
      <c r="AA9" s="3"/>
      <c r="AB9" s="5"/>
      <c r="AC9" s="5"/>
      <c r="AD9" s="3"/>
      <c r="AE9" s="3"/>
      <c r="AF9" s="3"/>
      <c r="AG9" s="5"/>
      <c r="AH9" s="5"/>
      <c r="AI9" s="5"/>
      <c r="AJ9" s="3"/>
      <c r="AK9" s="3"/>
      <c r="AL9" s="17">
        <v>0</v>
      </c>
      <c r="AM9" s="3"/>
      <c r="AN9" s="3"/>
      <c r="AO9" s="3"/>
      <c r="AP9" s="3"/>
    </row>
    <row r="10" spans="1:42">
      <c r="A10" t="s">
        <v>47</v>
      </c>
      <c r="B10" s="5"/>
      <c r="C10" s="5"/>
      <c r="D10" s="3"/>
      <c r="E10" s="5"/>
      <c r="F10" s="5"/>
      <c r="G10" s="5"/>
      <c r="H10" s="5"/>
      <c r="I10" s="5"/>
      <c r="J10" s="5"/>
      <c r="K10" s="5"/>
      <c r="L10" s="3"/>
      <c r="M10" s="5"/>
      <c r="N10" s="5"/>
      <c r="O10" s="5"/>
      <c r="P10" s="5"/>
      <c r="Q10" s="5"/>
      <c r="S10" s="5"/>
      <c r="T10" s="5"/>
      <c r="U10" s="3"/>
      <c r="V10" s="4"/>
      <c r="W10" s="3"/>
      <c r="X10" s="5"/>
      <c r="Y10" s="5"/>
      <c r="Z10" s="3"/>
      <c r="AA10" s="3"/>
      <c r="AC10" s="5"/>
      <c r="AD10" s="3"/>
      <c r="AE10" s="3"/>
      <c r="AF10" s="3"/>
      <c r="AG10" s="5"/>
      <c r="AH10" s="5"/>
      <c r="AI10" s="5"/>
      <c r="AK10" s="3"/>
      <c r="AL10" s="17">
        <f>1/23</f>
        <v>4.3478260869565216E-2</v>
      </c>
      <c r="AM10" s="3"/>
      <c r="AN10" s="3"/>
    </row>
    <row r="11" spans="1:42" s="1" customFormat="1">
      <c r="A11" s="7" t="s">
        <v>82</v>
      </c>
      <c r="B11" s="11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5" t="s">
        <v>141</v>
      </c>
      <c r="AM11" s="3"/>
      <c r="AN11" s="3"/>
      <c r="AO11" s="3"/>
      <c r="AP11" s="3"/>
    </row>
    <row r="12" spans="1:42" s="3" customFormat="1">
      <c r="A12" s="3" t="s">
        <v>83</v>
      </c>
      <c r="B12" s="5"/>
      <c r="C12" s="4"/>
      <c r="E12" s="4"/>
      <c r="F12" s="5"/>
      <c r="H12" s="4"/>
      <c r="J12" s="4"/>
      <c r="K12" s="5"/>
      <c r="M12" s="4"/>
      <c r="N12" s="5"/>
      <c r="O12" s="4"/>
      <c r="P12" s="5"/>
      <c r="Q12" s="4"/>
      <c r="S12" s="5"/>
      <c r="T12" s="5"/>
      <c r="Y12" s="4"/>
      <c r="AC12" s="4"/>
      <c r="AG12" s="4"/>
      <c r="AH12" s="5"/>
      <c r="AI12" s="4"/>
      <c r="AL12" s="17">
        <f>11/19</f>
        <v>0.57894736842105265</v>
      </c>
    </row>
    <row r="13" spans="1:42">
      <c r="A13" t="s">
        <v>49</v>
      </c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S13" s="5"/>
      <c r="T13" s="5"/>
      <c r="U13" s="5"/>
      <c r="W13" s="5"/>
      <c r="X13" s="5"/>
      <c r="Y13" s="5"/>
      <c r="AA13" s="5"/>
      <c r="AB13" s="5"/>
      <c r="AC13" s="5"/>
      <c r="AE13" s="5"/>
      <c r="AF13" s="5"/>
      <c r="AG13" s="5"/>
      <c r="AH13" s="5"/>
      <c r="AI13" s="5"/>
      <c r="AK13" s="4"/>
      <c r="AL13" s="17">
        <f>1/31</f>
        <v>3.2258064516129031E-2</v>
      </c>
      <c r="AM13" s="3"/>
      <c r="AN13" s="3"/>
    </row>
    <row r="14" spans="1:42">
      <c r="A14" t="s">
        <v>87</v>
      </c>
      <c r="B14" s="5"/>
      <c r="E14" s="5"/>
      <c r="G14" s="5"/>
      <c r="H14" s="5"/>
      <c r="I14" s="5"/>
      <c r="M14" s="5"/>
      <c r="N14" s="5"/>
      <c r="P14" s="5"/>
      <c r="T14" s="5"/>
      <c r="U14" s="3"/>
      <c r="V14" s="3"/>
      <c r="Y14" s="5"/>
      <c r="AC14" s="5"/>
      <c r="AE14" s="3"/>
      <c r="AF14" s="3"/>
      <c r="AH14" s="5"/>
      <c r="AL14" s="18">
        <v>0</v>
      </c>
    </row>
    <row r="15" spans="1:42" s="3" customFormat="1">
      <c r="A15" t="s">
        <v>56</v>
      </c>
      <c r="B15" s="5"/>
      <c r="E15" s="5"/>
      <c r="G15" s="5"/>
      <c r="H15" s="4"/>
      <c r="I15" s="5"/>
      <c r="M15" s="5"/>
      <c r="N15" s="5"/>
      <c r="P15" s="5"/>
      <c r="T15" s="5"/>
      <c r="Y15" s="5"/>
      <c r="AC15" s="5"/>
      <c r="AH15" s="5"/>
      <c r="AL15" s="17">
        <f>1/12</f>
        <v>8.3333333333333329E-2</v>
      </c>
    </row>
    <row r="16" spans="1:42" s="3" customFormat="1">
      <c r="A16" t="s">
        <v>57</v>
      </c>
      <c r="J16" s="5"/>
      <c r="O16" s="5"/>
      <c r="Q16" s="5"/>
      <c r="R16" s="5"/>
      <c r="W16" s="5"/>
      <c r="X16" s="5"/>
      <c r="AB16" s="5"/>
      <c r="AG16" s="5"/>
      <c r="AL16" s="17">
        <f>0/8</f>
        <v>0</v>
      </c>
    </row>
    <row r="17" spans="1:38" s="3" customFormat="1">
      <c r="A17" t="s">
        <v>81</v>
      </c>
      <c r="B17" s="5"/>
      <c r="F17" s="5"/>
      <c r="K17" s="5"/>
      <c r="L17" s="5"/>
      <c r="M17" s="5"/>
      <c r="S17" s="5"/>
      <c r="U17" s="5"/>
      <c r="Y17" s="5"/>
      <c r="AA17" s="5"/>
      <c r="AE17" s="5"/>
      <c r="AF17" s="5"/>
      <c r="AH17" s="5"/>
      <c r="AI17" s="5"/>
      <c r="AK17" s="5"/>
      <c r="AL17" s="17">
        <f>0/14</f>
        <v>0</v>
      </c>
    </row>
    <row r="18" spans="1:38" s="3" customFormat="1">
      <c r="A18" t="s">
        <v>80</v>
      </c>
      <c r="B18" s="5"/>
      <c r="F18" s="5"/>
      <c r="K18" s="5"/>
      <c r="L18" s="5"/>
      <c r="M18" s="5"/>
      <c r="S18" s="5"/>
      <c r="U18" s="5"/>
      <c r="Y18" s="5"/>
      <c r="AA18" s="5"/>
      <c r="AE18" s="5"/>
      <c r="AF18" s="5"/>
      <c r="AH18" s="5"/>
      <c r="AI18" s="5"/>
      <c r="AK18" s="5"/>
      <c r="AL18" s="17">
        <f>0/14</f>
        <v>0</v>
      </c>
    </row>
    <row r="19" spans="1:38" s="3" customFormat="1">
      <c r="A19" t="s">
        <v>58</v>
      </c>
      <c r="B19" s="5"/>
      <c r="E19" s="5"/>
      <c r="G19" s="5"/>
      <c r="H19" s="5"/>
      <c r="I19" s="5"/>
      <c r="J19" s="5"/>
      <c r="M19" s="5"/>
      <c r="N19" s="5"/>
      <c r="O19" s="5"/>
      <c r="P19" s="5"/>
      <c r="Q19" s="5"/>
      <c r="T19" s="5"/>
      <c r="X19" s="5"/>
      <c r="Y19" s="5"/>
      <c r="AB19" s="5"/>
      <c r="AC19" s="5"/>
      <c r="AG19" s="5"/>
      <c r="AH19" s="5"/>
      <c r="AI19" s="5"/>
      <c r="AL19" s="17">
        <f>0/19</f>
        <v>0</v>
      </c>
    </row>
    <row r="20" spans="1:38">
      <c r="A20" t="s">
        <v>61</v>
      </c>
      <c r="B20" s="5"/>
      <c r="C20" s="3"/>
      <c r="E20" s="5"/>
      <c r="G20" s="5"/>
      <c r="H20" s="5"/>
      <c r="I20" s="5"/>
      <c r="J20" s="5"/>
      <c r="M20" s="4"/>
      <c r="N20" s="5"/>
      <c r="O20" s="4" t="s">
        <v>59</v>
      </c>
      <c r="P20" s="5"/>
      <c r="Q20" s="4"/>
      <c r="S20" s="3"/>
      <c r="T20" s="5"/>
      <c r="U20" s="3"/>
      <c r="X20" s="5"/>
      <c r="Y20" s="5"/>
      <c r="AC20" s="5"/>
      <c r="AE20" s="3"/>
      <c r="AF20" s="3"/>
      <c r="AG20" s="5"/>
      <c r="AH20" s="5"/>
      <c r="AI20" s="5"/>
      <c r="AL20" s="18">
        <f>3/18</f>
        <v>0.16666666666666666</v>
      </c>
    </row>
    <row r="21" spans="1:38" s="3" customFormat="1">
      <c r="A21" t="s">
        <v>60</v>
      </c>
      <c r="B21" s="5"/>
      <c r="E21" s="5"/>
      <c r="G21" s="5"/>
      <c r="H21" s="5"/>
      <c r="I21" s="5"/>
      <c r="J21" s="5"/>
      <c r="M21" s="5"/>
      <c r="N21" s="5"/>
      <c r="O21" s="5"/>
      <c r="P21" s="5"/>
      <c r="Q21" s="5"/>
      <c r="T21" s="5"/>
      <c r="W21" s="5"/>
      <c r="X21" s="5"/>
      <c r="Y21" s="5"/>
      <c r="AC21" s="5"/>
      <c r="AE21" s="5"/>
      <c r="AG21" s="5"/>
      <c r="AH21" s="5"/>
      <c r="AI21" s="5"/>
      <c r="AL21" s="17">
        <f>0/20</f>
        <v>0</v>
      </c>
    </row>
    <row r="22" spans="1:38" s="3" customFormat="1">
      <c r="A22" t="s">
        <v>62</v>
      </c>
      <c r="E22" s="5"/>
      <c r="G22" s="5"/>
      <c r="H22" s="5"/>
      <c r="I22" s="5"/>
      <c r="J22" s="5"/>
      <c r="M22" s="4"/>
      <c r="N22" s="5"/>
      <c r="O22" s="5"/>
      <c r="P22" s="5"/>
      <c r="Q22" s="5"/>
      <c r="T22" s="5"/>
      <c r="X22" s="5"/>
      <c r="Y22" s="5"/>
      <c r="AC22" s="5"/>
      <c r="AG22" s="5"/>
      <c r="AH22" s="5"/>
      <c r="AI22" s="5"/>
      <c r="AL22" s="17">
        <f>1/17</f>
        <v>5.8823529411764705E-2</v>
      </c>
    </row>
    <row r="23" spans="1:38">
      <c r="A23" t="s">
        <v>50</v>
      </c>
      <c r="B23" s="5"/>
      <c r="C23" s="5"/>
      <c r="D23" s="5"/>
      <c r="E23" s="4"/>
      <c r="H23" s="5"/>
      <c r="M23" s="4"/>
      <c r="N23" s="5"/>
      <c r="P23" s="5"/>
      <c r="S23" s="3"/>
      <c r="T23" s="5"/>
      <c r="U23" s="3"/>
      <c r="Y23" s="5"/>
      <c r="AC23" s="5"/>
      <c r="AE23" s="3"/>
      <c r="AF23" s="3"/>
      <c r="AH23" s="5"/>
      <c r="AL23" s="18">
        <f>2/12</f>
        <v>0.16666666666666666</v>
      </c>
    </row>
    <row r="24" spans="1:38" s="3" customFormat="1">
      <c r="A24" t="s">
        <v>63</v>
      </c>
      <c r="B24" s="5"/>
      <c r="C24" s="5"/>
      <c r="D24" s="5"/>
      <c r="H24" s="5"/>
      <c r="T24" s="5"/>
      <c r="Y24" s="5"/>
      <c r="AL24" s="17">
        <f>0/6</f>
        <v>0</v>
      </c>
    </row>
    <row r="25" spans="1:38" s="3" customFormat="1">
      <c r="A25" t="s">
        <v>64</v>
      </c>
      <c r="M25" s="5"/>
      <c r="N25" s="5"/>
      <c r="P25" s="4"/>
      <c r="AC25" s="5"/>
      <c r="AH25" s="5"/>
      <c r="AL25" s="17">
        <f>1/5</f>
        <v>0.2</v>
      </c>
    </row>
    <row r="26" spans="1:38">
      <c r="A26" t="s">
        <v>51</v>
      </c>
      <c r="M26" s="4"/>
      <c r="N26" s="5"/>
      <c r="S26" s="3"/>
      <c r="T26" s="3"/>
      <c r="U26" s="3"/>
      <c r="Y26" s="4"/>
      <c r="AE26" s="3"/>
      <c r="AF26" s="3"/>
      <c r="AL26" s="18">
        <f>2/3</f>
        <v>0.66666666666666663</v>
      </c>
    </row>
    <row r="27" spans="1:38">
      <c r="A27" t="s">
        <v>52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3"/>
      <c r="W27" s="5"/>
      <c r="X27" s="5"/>
      <c r="Y27" s="5"/>
      <c r="AA27" s="5"/>
      <c r="AB27" s="5"/>
      <c r="AC27" s="5"/>
      <c r="AD27" s="5"/>
      <c r="AE27" s="3"/>
      <c r="AF27" s="5"/>
      <c r="AG27" s="5"/>
      <c r="AH27" s="5"/>
      <c r="AI27" s="5"/>
      <c r="AJ27" s="5"/>
      <c r="AK27" s="4"/>
      <c r="AL27" s="18">
        <f>1/32</f>
        <v>3.125E-2</v>
      </c>
    </row>
    <row r="28" spans="1:38" s="3" customFormat="1">
      <c r="A28" s="3" t="s">
        <v>65</v>
      </c>
      <c r="J28" s="8"/>
      <c r="O28" s="8"/>
      <c r="Q28" s="8"/>
      <c r="W28" s="8"/>
      <c r="X28" s="8"/>
      <c r="AB28" s="8"/>
      <c r="AG28" s="8"/>
      <c r="AI28" s="8"/>
      <c r="AL28" s="15" t="s">
        <v>141</v>
      </c>
    </row>
    <row r="29" spans="1:38" s="3" customFormat="1">
      <c r="A29" s="3" t="s">
        <v>66</v>
      </c>
      <c r="Y29" s="5"/>
      <c r="AL29" s="17">
        <f>0/1</f>
        <v>0</v>
      </c>
    </row>
    <row r="30" spans="1:38">
      <c r="A30" t="s">
        <v>53</v>
      </c>
      <c r="E30" s="5"/>
      <c r="G30" s="5"/>
      <c r="H30" s="5"/>
      <c r="I30" s="5"/>
      <c r="J30" s="5"/>
      <c r="M30" s="4"/>
      <c r="N30" s="5"/>
      <c r="O30" s="5"/>
      <c r="P30" s="5"/>
      <c r="Q30" s="5"/>
      <c r="S30" s="3"/>
      <c r="T30" s="5"/>
      <c r="U30" s="3"/>
      <c r="X30" s="5"/>
      <c r="Y30" s="5"/>
      <c r="AB30" s="5"/>
      <c r="AC30" s="5"/>
      <c r="AE30" s="3"/>
      <c r="AF30" s="3"/>
      <c r="AG30" s="5"/>
      <c r="AH30" s="5"/>
      <c r="AI30" s="5"/>
      <c r="AL30" s="18">
        <f>1/18</f>
        <v>5.5555555555555552E-2</v>
      </c>
    </row>
    <row r="31" spans="1:38" s="3" customFormat="1">
      <c r="A31" t="s">
        <v>67</v>
      </c>
      <c r="E31" s="5"/>
      <c r="AL31" s="17">
        <f>0/1</f>
        <v>0</v>
      </c>
    </row>
    <row r="32" spans="1:38">
      <c r="A32" s="3" t="s">
        <v>152</v>
      </c>
      <c r="B32" s="5"/>
      <c r="C32" s="5"/>
      <c r="D32" s="5"/>
      <c r="E32" s="5"/>
      <c r="F32" s="5"/>
      <c r="G32" s="4"/>
      <c r="H32" s="5"/>
      <c r="I32" s="5"/>
      <c r="J32" s="5"/>
      <c r="K32" s="5"/>
      <c r="L32" s="5"/>
      <c r="M32" s="5"/>
      <c r="N32" s="5"/>
      <c r="O32" s="5"/>
      <c r="P32" s="5"/>
      <c r="Q32" s="5"/>
      <c r="S32" s="5"/>
      <c r="T32" s="5"/>
      <c r="U32" s="3"/>
      <c r="V32" s="4"/>
      <c r="X32" s="5"/>
      <c r="Y32" s="5"/>
      <c r="AB32" s="5"/>
      <c r="AC32" s="5"/>
      <c r="AD32" s="5"/>
      <c r="AE32" s="3"/>
      <c r="AF32" s="5"/>
      <c r="AG32" s="5"/>
      <c r="AH32" s="5"/>
      <c r="AI32" s="5"/>
      <c r="AL32" s="18">
        <f>2/28</f>
        <v>7.1428571428571425E-2</v>
      </c>
    </row>
    <row r="33" spans="1:38" s="3" customFormat="1">
      <c r="A33" t="s">
        <v>140</v>
      </c>
      <c r="B33" s="5"/>
      <c r="E33" s="5"/>
      <c r="G33" s="5"/>
      <c r="H33" s="5"/>
      <c r="I33" s="5"/>
      <c r="J33" s="5"/>
      <c r="M33" s="5"/>
      <c r="N33" s="5"/>
      <c r="O33" s="5"/>
      <c r="P33" s="5"/>
      <c r="Q33" s="5"/>
      <c r="T33" s="5"/>
      <c r="X33" s="5"/>
      <c r="Y33" s="5"/>
      <c r="AB33" s="5"/>
      <c r="AC33" s="5"/>
      <c r="AG33" s="5"/>
      <c r="AH33" s="5"/>
      <c r="AI33" s="5"/>
      <c r="AL33" s="17">
        <f>0/19</f>
        <v>0</v>
      </c>
    </row>
    <row r="34" spans="1:38">
      <c r="A34" t="s">
        <v>54</v>
      </c>
      <c r="E34" s="5"/>
      <c r="G34" s="5"/>
      <c r="H34" s="5"/>
      <c r="I34" s="5"/>
      <c r="J34" s="5"/>
      <c r="M34" s="5"/>
      <c r="N34" s="5"/>
      <c r="O34" s="4"/>
      <c r="P34" s="5"/>
      <c r="Q34" s="5"/>
      <c r="S34" s="3"/>
      <c r="T34" s="5"/>
      <c r="U34" s="3"/>
      <c r="X34" s="5"/>
      <c r="Y34" s="5"/>
      <c r="AC34" s="5"/>
      <c r="AE34" s="3"/>
      <c r="AF34" s="3"/>
      <c r="AG34" s="5"/>
      <c r="AH34" s="5"/>
      <c r="AI34" s="5"/>
      <c r="AL34" s="18">
        <f>1/17</f>
        <v>5.8823529411764705E-2</v>
      </c>
    </row>
    <row r="35" spans="1:38">
      <c r="A35" t="s">
        <v>68</v>
      </c>
      <c r="B35" s="5"/>
      <c r="C35" s="3"/>
      <c r="E35" s="5"/>
      <c r="H35" s="5"/>
      <c r="N35" s="5"/>
      <c r="O35" s="3"/>
      <c r="P35" s="5"/>
      <c r="S35" s="3"/>
      <c r="T35" s="5"/>
      <c r="U35" s="3"/>
      <c r="AC35" s="5"/>
      <c r="AE35" s="3"/>
      <c r="AF35" s="3"/>
      <c r="AH35" s="5"/>
      <c r="AL35" s="18">
        <f>0/8</f>
        <v>0</v>
      </c>
    </row>
    <row r="36" spans="1:38" s="3" customFormat="1">
      <c r="A36" s="3" t="s">
        <v>69</v>
      </c>
      <c r="B36" s="5"/>
      <c r="E36" s="5"/>
      <c r="H36" s="5"/>
      <c r="N36" s="5"/>
      <c r="P36" s="5"/>
      <c r="T36" s="5"/>
      <c r="AC36" s="5"/>
      <c r="AH36" s="5"/>
      <c r="AL36" s="17">
        <f>0/8</f>
        <v>0</v>
      </c>
    </row>
    <row r="37" spans="1:38" s="3" customFormat="1">
      <c r="A37" s="3" t="s">
        <v>70</v>
      </c>
      <c r="B37" s="5"/>
      <c r="C37" s="4"/>
      <c r="E37" s="5"/>
      <c r="H37" s="5"/>
      <c r="I37" s="5"/>
      <c r="N37" s="5"/>
      <c r="P37" s="5"/>
      <c r="T37" s="5"/>
      <c r="Y37" s="5"/>
      <c r="AC37" s="5"/>
      <c r="AH37" s="5"/>
      <c r="AL37" s="17">
        <f>1/11</f>
        <v>9.0909090909090912E-2</v>
      </c>
    </row>
    <row r="38" spans="1:38" s="3" customFormat="1">
      <c r="A38" s="3" t="s">
        <v>71</v>
      </c>
      <c r="B38" s="5"/>
      <c r="E38" s="5"/>
      <c r="F38" s="5"/>
      <c r="G38" s="5"/>
      <c r="H38" s="5"/>
      <c r="I38" s="5"/>
      <c r="K38" s="5"/>
      <c r="L38" s="5"/>
      <c r="M38" s="4"/>
      <c r="N38" s="5"/>
      <c r="O38" s="5"/>
      <c r="P38" s="5"/>
      <c r="Q38" s="5"/>
      <c r="S38" s="5"/>
      <c r="T38" s="5"/>
      <c r="U38" s="5"/>
      <c r="AB38" s="5"/>
      <c r="AC38" s="5"/>
      <c r="AF38" s="5"/>
      <c r="AH38" s="5"/>
      <c r="AI38" s="5"/>
      <c r="AL38" s="17">
        <f>1/22</f>
        <v>4.5454545454545456E-2</v>
      </c>
    </row>
    <row r="39" spans="1:38" s="3" customFormat="1">
      <c r="A39" s="3" t="s">
        <v>100</v>
      </c>
      <c r="B39" s="5"/>
      <c r="C39" s="4"/>
      <c r="E39" s="5"/>
      <c r="F39" s="5"/>
      <c r="G39" s="4"/>
      <c r="H39" s="5"/>
      <c r="I39" s="5"/>
      <c r="J39" s="5"/>
      <c r="K39" s="5"/>
      <c r="L39" s="5"/>
      <c r="M39" s="4"/>
      <c r="N39" s="5"/>
      <c r="O39" s="5"/>
      <c r="P39" s="5"/>
      <c r="Q39" s="5"/>
      <c r="S39" s="5"/>
      <c r="T39" s="5"/>
      <c r="V39" s="4"/>
      <c r="X39" s="5"/>
      <c r="Y39" s="4"/>
      <c r="AB39" s="4"/>
      <c r="AC39" s="5"/>
      <c r="AD39" s="5"/>
      <c r="AF39" s="5"/>
      <c r="AG39" s="5"/>
      <c r="AH39" s="5"/>
      <c r="AI39" s="4"/>
      <c r="AL39" s="17">
        <f>7/27</f>
        <v>0.25925925925925924</v>
      </c>
    </row>
    <row r="40" spans="1:38" s="3" customFormat="1">
      <c r="A40" s="3" t="s">
        <v>72</v>
      </c>
      <c r="C40" s="5"/>
      <c r="E40" s="5"/>
      <c r="H40" s="5"/>
      <c r="M40" s="5"/>
      <c r="N40" s="5"/>
      <c r="O40" s="5"/>
      <c r="P40" s="5"/>
      <c r="Q40" s="5"/>
      <c r="T40" s="5"/>
      <c r="V40" s="5"/>
      <c r="Y40" s="5"/>
      <c r="AC40" s="5"/>
      <c r="AG40" s="5"/>
      <c r="AH40" s="5"/>
      <c r="AI40" s="5"/>
      <c r="AL40" s="17">
        <f>0/16</f>
        <v>0</v>
      </c>
    </row>
    <row r="41" spans="1:38">
      <c r="A41" t="s">
        <v>55</v>
      </c>
      <c r="C41" s="4"/>
      <c r="E41" s="5"/>
      <c r="M41" s="4"/>
      <c r="N41" s="5"/>
      <c r="O41" s="4"/>
      <c r="P41" s="5"/>
      <c r="S41" s="3"/>
      <c r="T41" s="3"/>
      <c r="U41" s="3"/>
      <c r="V41" s="4"/>
      <c r="Y41" s="5"/>
      <c r="AC41" s="5"/>
      <c r="AD41" s="3"/>
      <c r="AE41" s="3"/>
      <c r="AF41" s="3"/>
      <c r="AH41" s="5"/>
      <c r="AI41" s="5"/>
      <c r="AL41" s="18">
        <f>4/12</f>
        <v>0.33333333333333331</v>
      </c>
    </row>
    <row r="42" spans="1:38" s="3" customFormat="1">
      <c r="A42" s="3" t="s">
        <v>73</v>
      </c>
      <c r="C42" s="4"/>
      <c r="E42" s="5"/>
      <c r="M42" s="4"/>
      <c r="N42" s="5"/>
      <c r="O42" s="4"/>
      <c r="P42" s="5"/>
      <c r="T42" s="5"/>
      <c r="V42" s="4"/>
      <c r="Y42" s="5"/>
      <c r="AC42" s="5"/>
      <c r="AH42" s="5"/>
      <c r="AI42" s="5"/>
      <c r="AL42" s="18">
        <f>4/12</f>
        <v>0.33333333333333331</v>
      </c>
    </row>
    <row r="43" spans="1:38" s="3" customFormat="1">
      <c r="A43" s="3" t="s">
        <v>74</v>
      </c>
      <c r="C43" s="4"/>
      <c r="E43" s="5"/>
      <c r="M43" s="4"/>
      <c r="N43" s="4"/>
      <c r="O43" s="4"/>
      <c r="P43" s="5"/>
      <c r="T43" s="5"/>
      <c r="V43" s="4"/>
      <c r="Y43" s="5"/>
      <c r="AB43" s="4"/>
      <c r="AC43" s="4"/>
      <c r="AH43" s="5"/>
      <c r="AI43" s="4"/>
      <c r="AL43" s="17">
        <f>8/13</f>
        <v>0.61538461538461542</v>
      </c>
    </row>
    <row r="44" spans="1:38">
      <c r="A44" t="s">
        <v>75</v>
      </c>
      <c r="B44" s="3"/>
      <c r="C44" s="4"/>
      <c r="E44" s="5"/>
      <c r="M44" s="4"/>
      <c r="N44" s="4"/>
      <c r="O44" s="4"/>
      <c r="P44" s="5"/>
      <c r="S44" s="3"/>
      <c r="T44" s="5"/>
      <c r="U44" s="3"/>
      <c r="V44" s="4"/>
      <c r="Y44" s="5"/>
      <c r="AB44" s="4"/>
      <c r="AC44" s="4"/>
      <c r="AD44" s="3"/>
      <c r="AE44" s="3"/>
      <c r="AF44" s="3"/>
      <c r="AH44" s="5"/>
      <c r="AI44" s="4"/>
      <c r="AL44" s="17">
        <f>8/13</f>
        <v>0.61538461538461542</v>
      </c>
    </row>
    <row r="45" spans="1:38">
      <c r="A45" t="s">
        <v>99</v>
      </c>
      <c r="E45" s="4"/>
      <c r="N45" s="5"/>
      <c r="P45" s="5"/>
      <c r="S45" s="3"/>
      <c r="T45" s="3"/>
      <c r="U45" s="3"/>
      <c r="Y45" s="5"/>
      <c r="AC45" s="5"/>
      <c r="AD45" s="3"/>
      <c r="AE45" s="3"/>
      <c r="AF45" s="3"/>
      <c r="AH45" s="5"/>
      <c r="AL45" s="18">
        <f>1/6</f>
        <v>0.16666666666666666</v>
      </c>
    </row>
    <row r="46" spans="1:38">
      <c r="A46" t="s">
        <v>88</v>
      </c>
      <c r="E46" s="4"/>
      <c r="F46" s="5"/>
      <c r="H46" s="5"/>
      <c r="I46" s="5"/>
      <c r="K46" s="4"/>
      <c r="N46" s="5"/>
      <c r="O46" s="5"/>
      <c r="P46" s="5"/>
      <c r="S46" s="3"/>
      <c r="T46" s="3"/>
      <c r="U46" s="3"/>
      <c r="V46" s="4"/>
      <c r="AC46" s="4"/>
      <c r="AD46" s="3"/>
      <c r="AE46" s="3"/>
      <c r="AF46" s="3"/>
      <c r="AH46" s="4"/>
      <c r="AI46" s="4"/>
      <c r="AL46" s="18">
        <f>6/12</f>
        <v>0.5</v>
      </c>
    </row>
    <row r="47" spans="1:38" s="3" customFormat="1">
      <c r="A47" t="s">
        <v>89</v>
      </c>
      <c r="C47" s="5"/>
      <c r="E47" s="5"/>
      <c r="F47" s="5"/>
      <c r="G47" s="5"/>
      <c r="H47" s="5"/>
      <c r="I47" s="5"/>
      <c r="J47" s="5"/>
      <c r="K47" s="5"/>
      <c r="M47" s="5"/>
      <c r="N47" s="5"/>
      <c r="O47" s="5"/>
      <c r="P47" s="5"/>
      <c r="Q47" s="5"/>
      <c r="S47" s="5"/>
      <c r="T47" s="5"/>
      <c r="V47" s="5"/>
      <c r="X47" s="5"/>
      <c r="AC47" s="5"/>
      <c r="AH47" s="5"/>
      <c r="AI47" s="5"/>
      <c r="AL47" s="17">
        <f>0/20</f>
        <v>0</v>
      </c>
    </row>
    <row r="48" spans="1:38" s="3" customFormat="1">
      <c r="A48" t="s">
        <v>101</v>
      </c>
      <c r="N48" s="5"/>
      <c r="P48" s="5"/>
      <c r="Y48" s="5"/>
      <c r="AC48" s="5"/>
      <c r="AH48" s="5"/>
      <c r="AL48" s="17">
        <f>0/5</f>
        <v>0</v>
      </c>
    </row>
    <row r="49" spans="1:38">
      <c r="A49" t="s">
        <v>90</v>
      </c>
      <c r="B49" s="5"/>
      <c r="C49" s="5"/>
      <c r="D49" s="5"/>
      <c r="E49" s="4"/>
      <c r="H49" s="5"/>
      <c r="P49" s="5"/>
      <c r="S49" s="3"/>
      <c r="T49" s="5"/>
      <c r="U49" s="3"/>
      <c r="AC49" s="5"/>
      <c r="AD49" s="3"/>
      <c r="AE49" s="3"/>
      <c r="AF49" s="3"/>
      <c r="AH49" s="5"/>
      <c r="AL49" s="18">
        <f>1/9</f>
        <v>0.1111111111111111</v>
      </c>
    </row>
    <row r="50" spans="1:38">
      <c r="A50" t="s">
        <v>91</v>
      </c>
      <c r="B50" s="5"/>
      <c r="C50" s="5"/>
      <c r="E50" s="8"/>
      <c r="F50" s="5"/>
      <c r="H50" s="5"/>
      <c r="K50" s="5"/>
      <c r="L50" s="5"/>
      <c r="N50" s="5"/>
      <c r="O50" s="5"/>
      <c r="P50" s="5"/>
      <c r="Q50" s="5"/>
      <c r="S50" s="5"/>
      <c r="T50" s="5"/>
      <c r="U50" s="5"/>
      <c r="Y50" s="5"/>
      <c r="AB50" s="4"/>
      <c r="AC50" s="5"/>
      <c r="AD50" s="3"/>
      <c r="AE50" s="3"/>
      <c r="AF50" s="5"/>
      <c r="AH50" s="5"/>
      <c r="AI50" s="4"/>
      <c r="AL50" s="18">
        <f>2/20</f>
        <v>0.1</v>
      </c>
    </row>
    <row r="51" spans="1:38">
      <c r="A51" t="s">
        <v>92</v>
      </c>
      <c r="B51" s="5"/>
      <c r="C51" s="5"/>
      <c r="E51" s="5"/>
      <c r="F51" s="5"/>
      <c r="G51" s="5"/>
      <c r="H51" s="5"/>
      <c r="I51" s="5"/>
      <c r="J51" s="5"/>
      <c r="K51" s="5"/>
      <c r="L51" s="5"/>
      <c r="N51" s="5"/>
      <c r="O51" s="5"/>
      <c r="P51" s="5"/>
      <c r="Q51" s="5"/>
      <c r="R51" s="5"/>
      <c r="S51" s="5"/>
      <c r="T51" s="5"/>
      <c r="U51" s="5"/>
      <c r="W51" s="5"/>
      <c r="X51" s="5"/>
      <c r="Y51" s="5"/>
      <c r="AA51" s="5"/>
      <c r="AB51" s="5"/>
      <c r="AC51" s="5"/>
      <c r="AE51" s="5"/>
      <c r="AF51" s="5"/>
      <c r="AG51" s="5"/>
      <c r="AH51" s="5"/>
      <c r="AI51" s="5"/>
      <c r="AK51" s="5"/>
      <c r="AL51" s="18">
        <f>0/30</f>
        <v>0</v>
      </c>
    </row>
    <row r="52" spans="1:38" s="3" customFormat="1">
      <c r="A52" t="s">
        <v>93</v>
      </c>
      <c r="B52" s="5"/>
      <c r="C52" s="5"/>
      <c r="D52" s="5"/>
      <c r="E52" s="5"/>
      <c r="F52" s="5"/>
      <c r="G52" s="5"/>
      <c r="H52" s="5"/>
      <c r="I52" s="5"/>
      <c r="J52" s="4"/>
      <c r="K52" s="5"/>
      <c r="L52" s="5"/>
      <c r="M52" s="5"/>
      <c r="N52" s="5"/>
      <c r="O52" s="5"/>
      <c r="P52" s="5"/>
      <c r="Q52" s="5"/>
      <c r="S52" s="5"/>
      <c r="T52" s="5"/>
      <c r="X52" s="5"/>
      <c r="Y52" s="5"/>
      <c r="AB52" s="5"/>
      <c r="AC52" s="5"/>
      <c r="AF52" s="5"/>
      <c r="AG52" s="4"/>
      <c r="AH52" s="5"/>
      <c r="AI52" s="5"/>
      <c r="AL52" s="17">
        <f>2/26</f>
        <v>7.6923076923076927E-2</v>
      </c>
    </row>
    <row r="53" spans="1:38" s="3" customFormat="1">
      <c r="A53" t="s">
        <v>94</v>
      </c>
      <c r="B53" s="5"/>
      <c r="C53" s="5"/>
      <c r="D53" s="5"/>
      <c r="E53" s="5"/>
      <c r="F53" s="5"/>
      <c r="G53" s="5"/>
      <c r="H53" s="5"/>
      <c r="I53" s="5"/>
      <c r="J53" s="5"/>
      <c r="K53" s="5"/>
      <c r="M53" s="5"/>
      <c r="N53" s="5"/>
      <c r="O53" s="5"/>
      <c r="P53" s="5"/>
      <c r="Q53" s="5"/>
      <c r="S53" s="5"/>
      <c r="T53" s="5"/>
      <c r="V53" s="5"/>
      <c r="X53" s="5"/>
      <c r="Y53" s="5"/>
      <c r="Z53" s="5"/>
      <c r="AC53" s="5"/>
      <c r="AD53" s="5"/>
      <c r="AG53" s="5"/>
      <c r="AH53" s="5"/>
      <c r="AI53" s="5"/>
      <c r="AJ53" s="5"/>
      <c r="AL53" s="17">
        <f>0/27</f>
        <v>0</v>
      </c>
    </row>
    <row r="54" spans="1:38">
      <c r="A54" t="s">
        <v>95</v>
      </c>
      <c r="B54" s="5"/>
      <c r="C54" s="4"/>
      <c r="D54" s="5"/>
      <c r="E54" s="5"/>
      <c r="F54" s="5"/>
      <c r="G54" s="5"/>
      <c r="H54" s="5"/>
      <c r="I54" s="5"/>
      <c r="J54" s="5"/>
      <c r="K54" s="5"/>
      <c r="M54" s="4"/>
      <c r="N54" s="5"/>
      <c r="O54" s="5"/>
      <c r="P54" s="5"/>
      <c r="Q54" s="5"/>
      <c r="S54" s="5"/>
      <c r="T54" s="5"/>
      <c r="U54" s="3"/>
      <c r="V54" s="5"/>
      <c r="X54" s="5"/>
      <c r="Y54" s="4"/>
      <c r="Z54" s="5"/>
      <c r="AC54" s="5"/>
      <c r="AD54" s="5"/>
      <c r="AE54" s="3"/>
      <c r="AG54" s="5"/>
      <c r="AH54" s="5"/>
      <c r="AI54" s="5"/>
      <c r="AJ54" s="5"/>
      <c r="AL54" s="18">
        <f>3/27</f>
        <v>0.1111111111111111</v>
      </c>
    </row>
    <row r="55" spans="1:38">
      <c r="A55" t="s">
        <v>96</v>
      </c>
      <c r="B55" s="5"/>
      <c r="C55" s="5"/>
      <c r="D55" s="5"/>
      <c r="E55" s="5"/>
      <c r="F55" s="5"/>
      <c r="G55" s="5"/>
      <c r="H55" s="5"/>
      <c r="I55" s="5"/>
      <c r="J55" s="5"/>
      <c r="K55" s="5"/>
      <c r="M55" s="4"/>
      <c r="N55" s="5"/>
      <c r="O55" s="5"/>
      <c r="P55" s="5"/>
      <c r="Q55" s="4"/>
      <c r="S55" s="5"/>
      <c r="T55" s="5"/>
      <c r="U55" s="3"/>
      <c r="V55" s="4"/>
      <c r="X55" s="5"/>
      <c r="Y55" s="4"/>
      <c r="Z55" s="5"/>
      <c r="AC55" s="5"/>
      <c r="AD55" s="5"/>
      <c r="AE55" s="3"/>
      <c r="AG55" s="5"/>
      <c r="AH55" s="5"/>
      <c r="AI55" s="4"/>
      <c r="AJ55" s="5"/>
      <c r="AL55" s="18">
        <f>5/28</f>
        <v>0.17857142857142858</v>
      </c>
    </row>
    <row r="56" spans="1:38">
      <c r="A56" t="s">
        <v>97</v>
      </c>
      <c r="B56" s="5"/>
      <c r="C56" s="5"/>
      <c r="D56" s="5"/>
      <c r="E56" s="5"/>
      <c r="F56" s="5"/>
      <c r="G56" s="4"/>
      <c r="H56" s="5"/>
      <c r="I56" s="5"/>
      <c r="J56" s="5"/>
      <c r="K56" s="5"/>
      <c r="M56" s="4"/>
      <c r="N56" s="5"/>
      <c r="O56" s="5"/>
      <c r="P56" s="5"/>
      <c r="Q56" s="5"/>
      <c r="S56" s="5"/>
      <c r="T56" s="5"/>
      <c r="U56" s="3"/>
      <c r="V56" s="4"/>
      <c r="X56" s="4"/>
      <c r="Y56" s="5"/>
      <c r="Z56" s="4"/>
      <c r="AC56" s="5"/>
      <c r="AD56" s="5"/>
      <c r="AE56" s="3"/>
      <c r="AG56" s="5"/>
      <c r="AH56" s="5"/>
      <c r="AI56" s="5"/>
      <c r="AL56" s="18">
        <f>5/27</f>
        <v>0.18518518518518517</v>
      </c>
    </row>
    <row r="57" spans="1:38" s="3" customFormat="1">
      <c r="A57" t="s">
        <v>98</v>
      </c>
      <c r="K57" s="5"/>
      <c r="O57" s="5"/>
      <c r="P57" s="5"/>
      <c r="T57" s="5"/>
      <c r="AB57" s="5"/>
      <c r="AL57" s="17">
        <f>0/5</f>
        <v>0</v>
      </c>
    </row>
    <row r="58" spans="1:38">
      <c r="A58" t="s">
        <v>102</v>
      </c>
      <c r="B58" s="5"/>
      <c r="C58" s="4"/>
      <c r="D58" s="5"/>
      <c r="E58" s="5"/>
      <c r="F58" s="5"/>
      <c r="G58" s="5"/>
      <c r="H58" s="5"/>
      <c r="I58" s="5"/>
      <c r="J58" s="5"/>
      <c r="K58" s="5"/>
      <c r="L58" s="5"/>
      <c r="M58" s="4"/>
      <c r="N58" s="5"/>
      <c r="O58" s="5"/>
      <c r="P58" s="5"/>
      <c r="Q58" s="5"/>
      <c r="S58" s="5"/>
      <c r="T58" s="5"/>
      <c r="U58" s="3"/>
      <c r="V58" s="3"/>
      <c r="W58" s="3"/>
      <c r="X58" s="5"/>
      <c r="Y58" s="5"/>
      <c r="AA58" s="5"/>
      <c r="AB58" s="5"/>
      <c r="AC58" s="5"/>
      <c r="AE58" s="3"/>
      <c r="AF58" s="5"/>
      <c r="AG58" s="5"/>
      <c r="AH58" s="5"/>
      <c r="AI58" s="5"/>
      <c r="AL58" s="18">
        <f>2/27</f>
        <v>7.407407407407407E-2</v>
      </c>
    </row>
    <row r="59" spans="1:38" s="3" customFormat="1">
      <c r="A59" t="s">
        <v>103</v>
      </c>
      <c r="B59" s="5"/>
      <c r="C59" s="4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S59" s="5"/>
      <c r="T59" s="5"/>
      <c r="X59" s="5"/>
      <c r="Y59" s="5"/>
      <c r="AA59" s="5"/>
      <c r="AB59" s="5"/>
      <c r="AC59" s="5"/>
      <c r="AF59" s="5"/>
      <c r="AG59" s="5"/>
      <c r="AH59" s="5"/>
      <c r="AI59" s="5"/>
      <c r="AL59" s="17">
        <f>1/27</f>
        <v>3.7037037037037035E-2</v>
      </c>
    </row>
    <row r="60" spans="1:38" s="3" customFormat="1">
      <c r="A60" s="3" t="s">
        <v>104</v>
      </c>
      <c r="B60" s="5"/>
      <c r="C60" s="4"/>
      <c r="D60" s="5"/>
      <c r="E60" s="4"/>
      <c r="F60" s="5"/>
      <c r="G60" s="4"/>
      <c r="H60" s="4"/>
      <c r="I60" s="5"/>
      <c r="J60" s="5"/>
      <c r="K60" s="5"/>
      <c r="L60" s="5"/>
      <c r="M60" s="4"/>
      <c r="N60" s="4"/>
      <c r="O60" s="5"/>
      <c r="P60" s="4"/>
      <c r="Q60" s="5"/>
      <c r="S60" s="5"/>
      <c r="T60" s="5"/>
      <c r="X60" s="5"/>
      <c r="Y60" s="5"/>
      <c r="AA60" s="5"/>
      <c r="AB60" s="5"/>
      <c r="AC60" s="4"/>
      <c r="AF60" s="5"/>
      <c r="AG60" s="5"/>
      <c r="AH60" s="4"/>
      <c r="AI60" s="5"/>
      <c r="AL60" s="17">
        <f>9/27</f>
        <v>0.33333333333333331</v>
      </c>
    </row>
    <row r="61" spans="1:38">
      <c r="A61" t="s">
        <v>105</v>
      </c>
      <c r="B61" s="5"/>
      <c r="C61" s="4"/>
      <c r="D61" s="5"/>
      <c r="E61" s="4"/>
      <c r="F61" s="5"/>
      <c r="G61" s="5"/>
      <c r="H61" s="4"/>
      <c r="I61" s="5"/>
      <c r="J61" s="5"/>
      <c r="K61" s="5"/>
      <c r="L61" s="5"/>
      <c r="M61" s="4"/>
      <c r="N61" s="5"/>
      <c r="O61" s="5"/>
      <c r="P61" s="4"/>
      <c r="Q61" s="5"/>
      <c r="S61" s="5"/>
      <c r="T61" s="5"/>
      <c r="U61" s="3"/>
      <c r="V61" s="3"/>
      <c r="W61" s="3"/>
      <c r="X61" s="5"/>
      <c r="Y61" s="5"/>
      <c r="AA61" s="5"/>
      <c r="AB61" s="5"/>
      <c r="AC61" s="4"/>
      <c r="AE61" s="3"/>
      <c r="AF61" s="5"/>
      <c r="AG61" s="5"/>
      <c r="AH61" s="5"/>
      <c r="AI61" s="5"/>
      <c r="AL61" s="18">
        <f>6/27</f>
        <v>0.22222222222222221</v>
      </c>
    </row>
    <row r="62" spans="1:38">
      <c r="A62" t="s">
        <v>106</v>
      </c>
      <c r="B62" s="5"/>
      <c r="C62" s="4"/>
      <c r="E62" s="5"/>
      <c r="F62" s="5"/>
      <c r="G62" s="4"/>
      <c r="H62" s="4"/>
      <c r="I62" s="5"/>
      <c r="J62" s="5"/>
      <c r="K62" s="5"/>
      <c r="L62" s="5"/>
      <c r="M62" s="5"/>
      <c r="N62" s="5"/>
      <c r="O62" s="5"/>
      <c r="P62" s="5"/>
      <c r="Q62" s="5"/>
      <c r="S62" s="5"/>
      <c r="T62" s="5"/>
      <c r="U62" s="3"/>
      <c r="V62" s="3"/>
      <c r="W62" s="3"/>
      <c r="X62" s="5"/>
      <c r="Y62" s="4"/>
      <c r="AA62" s="5"/>
      <c r="AB62" s="5"/>
      <c r="AC62" s="4"/>
      <c r="AE62" s="3"/>
      <c r="AF62" s="5"/>
      <c r="AG62" s="5"/>
      <c r="AH62" s="5"/>
      <c r="AI62" s="5"/>
      <c r="AL62" s="18">
        <f>5/26</f>
        <v>0.19230769230769232</v>
      </c>
    </row>
    <row r="63" spans="1:38">
      <c r="S63" s="3"/>
      <c r="T63" s="3"/>
      <c r="U63" s="3"/>
      <c r="V63" s="3"/>
      <c r="W63" s="3"/>
      <c r="X63" s="3"/>
      <c r="Y63" s="3"/>
      <c r="AE63" s="3"/>
    </row>
    <row r="64" spans="1:38">
      <c r="A64" t="s">
        <v>142</v>
      </c>
      <c r="B64" s="5"/>
      <c r="C64" s="4"/>
      <c r="D64" s="5"/>
      <c r="E64" s="4"/>
      <c r="F64" s="5"/>
      <c r="G64" s="4"/>
      <c r="H64" s="4"/>
      <c r="I64" s="5"/>
      <c r="J64" s="4"/>
      <c r="K64" s="4"/>
      <c r="L64" s="5"/>
      <c r="M64" s="4"/>
      <c r="N64" s="4"/>
      <c r="O64" s="4"/>
      <c r="P64" s="4"/>
      <c r="Q64" s="4"/>
      <c r="R64" s="5"/>
      <c r="S64" s="5"/>
      <c r="T64" s="5"/>
      <c r="U64" s="5"/>
      <c r="V64" s="4"/>
      <c r="W64" s="5"/>
      <c r="X64" s="4"/>
      <c r="Y64" s="4"/>
      <c r="Z64" s="4"/>
      <c r="AA64" s="5"/>
      <c r="AB64" s="4"/>
      <c r="AC64" s="4"/>
      <c r="AD64" s="5"/>
      <c r="AE64" s="5"/>
      <c r="AF64" s="5"/>
      <c r="AG64" s="4"/>
      <c r="AH64" s="4"/>
      <c r="AI64" s="4"/>
      <c r="AJ64" s="5"/>
      <c r="AK64" s="4"/>
    </row>
    <row r="65" spans="1:31">
      <c r="S65" s="3"/>
      <c r="T65" s="3"/>
      <c r="U65" s="3"/>
      <c r="V65" s="3"/>
      <c r="W65" s="3"/>
      <c r="X65" s="3"/>
      <c r="Y65" s="3"/>
      <c r="AE65" s="3"/>
    </row>
    <row r="66" spans="1:31">
      <c r="S66" s="3"/>
      <c r="T66" s="3"/>
      <c r="U66" s="3"/>
      <c r="V66" s="3"/>
      <c r="W66" s="3"/>
      <c r="X66" s="3"/>
      <c r="Y66" s="3"/>
      <c r="AE66" s="3"/>
    </row>
    <row r="67" spans="1:31">
      <c r="A67" t="s">
        <v>135</v>
      </c>
      <c r="F67">
        <v>14</v>
      </c>
      <c r="G67" t="s">
        <v>153</v>
      </c>
      <c r="S67" s="3"/>
      <c r="T67" s="3"/>
      <c r="U67" s="3"/>
      <c r="V67" s="3"/>
      <c r="W67" s="3"/>
      <c r="X67" s="3"/>
      <c r="Y67" s="3"/>
      <c r="AE67" s="3"/>
    </row>
    <row r="68" spans="1:31">
      <c r="A68" t="s">
        <v>136</v>
      </c>
      <c r="F68" s="13">
        <v>21</v>
      </c>
      <c r="G68" t="s">
        <v>154</v>
      </c>
      <c r="S68" s="3"/>
      <c r="T68" s="3"/>
      <c r="U68" s="3"/>
      <c r="V68" s="3"/>
      <c r="W68" s="3"/>
      <c r="X68" s="3"/>
      <c r="Y68" s="3"/>
      <c r="AE68" s="3"/>
    </row>
    <row r="69" spans="1:31">
      <c r="F69">
        <f>SUM(F67:F68)</f>
        <v>35</v>
      </c>
      <c r="S69" s="3"/>
      <c r="T69" s="3"/>
      <c r="U69" s="3"/>
      <c r="V69" s="3"/>
      <c r="W69" s="3"/>
      <c r="X69" s="3"/>
      <c r="Y69" s="3"/>
      <c r="AE69" s="3"/>
    </row>
    <row r="70" spans="1:31">
      <c r="F70" s="13">
        <v>3</v>
      </c>
      <c r="G70" t="s">
        <v>151</v>
      </c>
      <c r="S70" s="3"/>
      <c r="T70" s="3"/>
      <c r="U70" s="3"/>
      <c r="V70" s="3"/>
      <c r="W70" s="3"/>
      <c r="X70" s="3"/>
      <c r="Y70" s="3"/>
      <c r="AE70" s="3"/>
    </row>
    <row r="71" spans="1:31">
      <c r="F71">
        <f>SUM(F69:F70)</f>
        <v>38</v>
      </c>
      <c r="S71" s="3"/>
      <c r="T71" s="3"/>
      <c r="U71" s="3"/>
      <c r="V71" s="3"/>
      <c r="W71" s="3"/>
      <c r="X71" s="3"/>
      <c r="Y71" s="3"/>
      <c r="AE71" s="3"/>
    </row>
    <row r="72" spans="1:31">
      <c r="AE72" s="3"/>
    </row>
    <row r="73" spans="1:31">
      <c r="AE73" s="3"/>
    </row>
  </sheetData>
  <phoneticPr fontId="4" type="noConversion"/>
  <pageMargins left="0.70000000000000007" right="0.70000000000000007" top="0.75000000000000011" bottom="0.75000000000000011" header="0.30000000000000004" footer="0.30000000000000004"/>
  <pageSetup fitToWidth="0" orientation="landscape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AQ55"/>
  <sheetViews>
    <sheetView workbookViewId="0">
      <selection activeCell="A4" sqref="A4"/>
    </sheetView>
  </sheetViews>
  <sheetFormatPr baseColWidth="10" defaultColWidth="8.83203125" defaultRowHeight="14" x14ac:dyDescent="0"/>
  <cols>
    <col min="1" max="1" width="4.5" customWidth="1"/>
    <col min="2" max="2" width="7.5" customWidth="1"/>
    <col min="3" max="3" width="38" customWidth="1"/>
    <col min="4" max="4" width="8.83203125" style="3"/>
    <col min="5" max="5" width="10.6640625" style="3" customWidth="1"/>
    <col min="6" max="6" width="35" customWidth="1"/>
  </cols>
  <sheetData>
    <row r="1" spans="1:6">
      <c r="B1" s="9" t="s">
        <v>127</v>
      </c>
      <c r="C1" s="9" t="s">
        <v>128</v>
      </c>
      <c r="E1" s="3" t="s">
        <v>131</v>
      </c>
    </row>
    <row r="2" spans="1:6">
      <c r="A2">
        <v>1</v>
      </c>
      <c r="B2" s="3" t="s">
        <v>19</v>
      </c>
      <c r="C2" s="3" t="s">
        <v>17</v>
      </c>
      <c r="E2" s="5"/>
      <c r="F2" t="s">
        <v>133</v>
      </c>
    </row>
    <row r="3" spans="1:6" s="3" customFormat="1">
      <c r="A3" s="3">
        <f>A2+1</f>
        <v>2</v>
      </c>
      <c r="B3" s="3" t="s">
        <v>42</v>
      </c>
      <c r="C3" s="3" t="s">
        <v>0</v>
      </c>
      <c r="E3" s="4"/>
      <c r="F3" s="3" t="s">
        <v>134</v>
      </c>
    </row>
    <row r="4" spans="1:6" s="3" customFormat="1">
      <c r="A4" s="3">
        <f t="shared" ref="A4:A40" si="0">A3+1</f>
        <v>3</v>
      </c>
      <c r="B4" s="3" t="s">
        <v>20</v>
      </c>
      <c r="C4" s="3" t="s">
        <v>1</v>
      </c>
      <c r="E4" s="8"/>
      <c r="F4" s="3" t="s">
        <v>132</v>
      </c>
    </row>
    <row r="5" spans="1:6">
      <c r="A5" s="3">
        <f t="shared" si="0"/>
        <v>4</v>
      </c>
      <c r="B5" s="3" t="s">
        <v>143</v>
      </c>
      <c r="C5" s="3" t="s">
        <v>107</v>
      </c>
    </row>
    <row r="6" spans="1:6">
      <c r="A6" s="3">
        <f t="shared" si="0"/>
        <v>5</v>
      </c>
      <c r="B6" s="3" t="s">
        <v>23</v>
      </c>
      <c r="C6" s="3" t="s">
        <v>108</v>
      </c>
      <c r="F6" s="3"/>
    </row>
    <row r="7" spans="1:6" s="3" customFormat="1">
      <c r="A7" s="3">
        <f t="shared" si="0"/>
        <v>6</v>
      </c>
      <c r="B7" s="3" t="s">
        <v>76</v>
      </c>
      <c r="C7" s="3" t="s">
        <v>18</v>
      </c>
    </row>
    <row r="8" spans="1:6" s="3" customFormat="1">
      <c r="A8" s="3">
        <f t="shared" si="0"/>
        <v>7</v>
      </c>
      <c r="B8" s="3" t="s">
        <v>14</v>
      </c>
      <c r="C8" s="3" t="s">
        <v>110</v>
      </c>
    </row>
    <row r="9" spans="1:6" s="3" customFormat="1">
      <c r="A9" s="3">
        <f t="shared" si="0"/>
        <v>8</v>
      </c>
      <c r="B9" s="3" t="s">
        <v>43</v>
      </c>
      <c r="C9" s="3" t="s">
        <v>109</v>
      </c>
    </row>
    <row r="10" spans="1:6" s="3" customFormat="1">
      <c r="A10" s="3">
        <f t="shared" si="0"/>
        <v>9</v>
      </c>
      <c r="B10" s="3" t="s">
        <v>21</v>
      </c>
      <c r="C10" s="3" t="s">
        <v>111</v>
      </c>
    </row>
    <row r="11" spans="1:6" s="3" customFormat="1">
      <c r="A11" s="3">
        <f t="shared" si="0"/>
        <v>10</v>
      </c>
      <c r="B11" s="3" t="s">
        <v>22</v>
      </c>
      <c r="C11" s="3" t="s">
        <v>8</v>
      </c>
    </row>
    <row r="12" spans="1:6">
      <c r="A12" s="3">
        <f t="shared" si="0"/>
        <v>11</v>
      </c>
      <c r="B12" s="3" t="s">
        <v>25</v>
      </c>
      <c r="C12" s="3" t="s">
        <v>112</v>
      </c>
    </row>
    <row r="13" spans="1:6" s="3" customFormat="1">
      <c r="A13" s="3">
        <f t="shared" si="0"/>
        <v>12</v>
      </c>
      <c r="B13" s="3" t="s">
        <v>44</v>
      </c>
      <c r="C13" s="3" t="s">
        <v>2</v>
      </c>
    </row>
    <row r="14" spans="1:6" s="3" customFormat="1">
      <c r="A14" s="3">
        <f t="shared" si="0"/>
        <v>13</v>
      </c>
      <c r="B14" s="3" t="s">
        <v>26</v>
      </c>
      <c r="C14" s="3" t="s">
        <v>3</v>
      </c>
    </row>
    <row r="15" spans="1:6">
      <c r="A15" s="3">
        <f t="shared" si="0"/>
        <v>14</v>
      </c>
      <c r="B15" s="3" t="s">
        <v>27</v>
      </c>
      <c r="C15" s="3" t="s">
        <v>4</v>
      </c>
    </row>
    <row r="16" spans="1:6">
      <c r="A16" s="3">
        <f t="shared" si="0"/>
        <v>15</v>
      </c>
      <c r="B16" s="3" t="s">
        <v>138</v>
      </c>
      <c r="C16" s="3" t="s">
        <v>148</v>
      </c>
    </row>
    <row r="17" spans="1:43" s="3" customFormat="1">
      <c r="A17" s="3">
        <f t="shared" si="0"/>
        <v>16</v>
      </c>
      <c r="B17" s="3" t="s">
        <v>28</v>
      </c>
      <c r="C17" s="3" t="s">
        <v>5</v>
      </c>
    </row>
    <row r="18" spans="1:43" s="3" customFormat="1">
      <c r="A18" s="3">
        <f t="shared" si="0"/>
        <v>17</v>
      </c>
      <c r="B18" s="3" t="s">
        <v>48</v>
      </c>
      <c r="C18" s="3" t="s">
        <v>113</v>
      </c>
    </row>
    <row r="19" spans="1:43" s="3" customFormat="1">
      <c r="A19" s="3">
        <f t="shared" si="0"/>
        <v>18</v>
      </c>
      <c r="B19" s="3" t="s">
        <v>137</v>
      </c>
      <c r="C19" s="3" t="s">
        <v>147</v>
      </c>
    </row>
    <row r="20" spans="1:43">
      <c r="A20" s="3">
        <f t="shared" si="0"/>
        <v>19</v>
      </c>
      <c r="B20" s="3" t="s">
        <v>29</v>
      </c>
      <c r="C20" s="3" t="s">
        <v>13</v>
      </c>
    </row>
    <row r="21" spans="1:43">
      <c r="A21" s="3">
        <f t="shared" si="0"/>
        <v>20</v>
      </c>
      <c r="B21" s="3" t="s">
        <v>24</v>
      </c>
      <c r="C21" s="3" t="s">
        <v>114</v>
      </c>
    </row>
    <row r="22" spans="1:43" s="3" customFormat="1">
      <c r="A22" s="3">
        <f t="shared" si="0"/>
        <v>21</v>
      </c>
      <c r="B22" s="3" t="s">
        <v>16</v>
      </c>
      <c r="C22" s="3" t="s">
        <v>115</v>
      </c>
    </row>
    <row r="23" spans="1:43" s="3" customFormat="1">
      <c r="A23" s="3">
        <f t="shared" si="0"/>
        <v>22</v>
      </c>
      <c r="B23" s="3" t="s">
        <v>30</v>
      </c>
      <c r="C23" s="3" t="s">
        <v>116</v>
      </c>
    </row>
    <row r="24" spans="1:43">
      <c r="A24" s="3">
        <f t="shared" si="0"/>
        <v>23</v>
      </c>
      <c r="B24" s="3" t="s">
        <v>31</v>
      </c>
      <c r="C24" s="3" t="s">
        <v>11</v>
      </c>
    </row>
    <row r="25" spans="1:43" s="3" customFormat="1">
      <c r="A25" s="3">
        <f t="shared" si="0"/>
        <v>24</v>
      </c>
      <c r="B25" s="3" t="s">
        <v>144</v>
      </c>
      <c r="C25" s="3" t="s">
        <v>9</v>
      </c>
    </row>
    <row r="26" spans="1:43">
      <c r="A26" s="3">
        <f t="shared" si="0"/>
        <v>25</v>
      </c>
      <c r="B26" s="3" t="s">
        <v>32</v>
      </c>
      <c r="C26" s="3" t="s">
        <v>117</v>
      </c>
    </row>
    <row r="27" spans="1:43" s="3" customFormat="1">
      <c r="A27" s="3">
        <f t="shared" si="0"/>
        <v>26</v>
      </c>
      <c r="B27" s="3" t="s">
        <v>33</v>
      </c>
      <c r="C27" s="3" t="s">
        <v>6</v>
      </c>
    </row>
    <row r="28" spans="1:43" s="3" customFormat="1">
      <c r="A28" s="3">
        <f t="shared" si="0"/>
        <v>27</v>
      </c>
      <c r="B28" s="3" t="s">
        <v>77</v>
      </c>
      <c r="C28" s="3" t="s">
        <v>118</v>
      </c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</row>
    <row r="29" spans="1:43" s="3" customFormat="1">
      <c r="A29" s="3">
        <f t="shared" si="0"/>
        <v>28</v>
      </c>
      <c r="B29" s="3" t="s">
        <v>146</v>
      </c>
      <c r="C29" s="3" t="s">
        <v>119</v>
      </c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</row>
    <row r="30" spans="1:43" s="3" customFormat="1">
      <c r="A30" s="3">
        <f t="shared" si="0"/>
        <v>29</v>
      </c>
      <c r="B30" s="3" t="s">
        <v>34</v>
      </c>
      <c r="C30" s="3" t="s">
        <v>120</v>
      </c>
    </row>
    <row r="31" spans="1:43" s="3" customFormat="1">
      <c r="A31" s="3">
        <f t="shared" si="0"/>
        <v>30</v>
      </c>
      <c r="B31" s="3" t="s">
        <v>139</v>
      </c>
      <c r="C31" s="3" t="s">
        <v>149</v>
      </c>
    </row>
    <row r="32" spans="1:43" s="3" customFormat="1">
      <c r="A32" s="3">
        <f t="shared" si="0"/>
        <v>31</v>
      </c>
      <c r="B32" s="3" t="s">
        <v>145</v>
      </c>
      <c r="C32" s="3" t="s">
        <v>121</v>
      </c>
    </row>
    <row r="33" spans="1:43" s="3" customFormat="1">
      <c r="A33" s="3">
        <f t="shared" si="0"/>
        <v>32</v>
      </c>
      <c r="B33" s="3" t="s">
        <v>78</v>
      </c>
      <c r="C33" s="3" t="s">
        <v>122</v>
      </c>
    </row>
    <row r="34" spans="1:43" s="3" customFormat="1">
      <c r="A34" s="3">
        <f t="shared" si="0"/>
        <v>33</v>
      </c>
      <c r="B34" s="3" t="s">
        <v>35</v>
      </c>
      <c r="C34" s="3" t="s">
        <v>123</v>
      </c>
    </row>
    <row r="35" spans="1:43" s="3" customFormat="1">
      <c r="A35" s="3">
        <f t="shared" si="0"/>
        <v>34</v>
      </c>
      <c r="B35" s="3" t="s">
        <v>36</v>
      </c>
      <c r="C35" s="3" t="s">
        <v>15</v>
      </c>
    </row>
    <row r="36" spans="1:43" s="3" customFormat="1">
      <c r="A36" s="3">
        <f t="shared" si="0"/>
        <v>35</v>
      </c>
      <c r="B36" s="3" t="s">
        <v>39</v>
      </c>
      <c r="C36" s="3" t="s">
        <v>7</v>
      </c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</row>
    <row r="37" spans="1:43" s="3" customFormat="1">
      <c r="A37" s="3">
        <f t="shared" si="0"/>
        <v>36</v>
      </c>
      <c r="B37" s="3" t="s">
        <v>37</v>
      </c>
      <c r="C37" s="3" t="s">
        <v>124</v>
      </c>
    </row>
    <row r="38" spans="1:43" s="3" customFormat="1">
      <c r="A38" s="3">
        <f t="shared" si="0"/>
        <v>37</v>
      </c>
      <c r="B38" s="3" t="s">
        <v>38</v>
      </c>
      <c r="C38" s="3" t="s">
        <v>10</v>
      </c>
    </row>
    <row r="39" spans="1:43" s="3" customFormat="1">
      <c r="A39" s="3">
        <f t="shared" si="0"/>
        <v>38</v>
      </c>
      <c r="B39" s="3" t="s">
        <v>79</v>
      </c>
      <c r="C39" s="3" t="s">
        <v>125</v>
      </c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</row>
    <row r="40" spans="1:43" s="3" customFormat="1">
      <c r="A40" s="3">
        <f t="shared" si="0"/>
        <v>39</v>
      </c>
      <c r="B40" s="3" t="s">
        <v>45</v>
      </c>
      <c r="C40" s="3" t="s">
        <v>126</v>
      </c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</row>
    <row r="41" spans="1:43" s="3" customFormat="1">
      <c r="B41"/>
      <c r="C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</row>
    <row r="42" spans="1:43" s="3" customFormat="1">
      <c r="B42" s="19" t="s">
        <v>150</v>
      </c>
    </row>
    <row r="43" spans="1:43" s="3" customFormat="1"/>
    <row r="47" spans="1:43" s="3" customFormat="1"/>
    <row r="48" spans="1:43" s="3" customFormat="1"/>
    <row r="52" s="3" customFormat="1"/>
    <row r="54" s="3" customFormat="1"/>
    <row r="55" s="3" customFormat="1"/>
  </sheetData>
  <pageMargins left="0.7" right="0.7" top="0.75" bottom="0.75" header="0.3" footer="0.3"/>
  <pageSetup scale="86" fitToWidth="0" orientation="landscape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Matrix</vt:lpstr>
      <vt:lpstr>legend</vt:lpstr>
    </vt:vector>
  </TitlesOfParts>
  <Company>MAF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AndersonJ</dc:creator>
  <cp:lastModifiedBy>Rhea Moss-Christian</cp:lastModifiedBy>
  <cp:lastPrinted>2013-12-05T06:17:10Z</cp:lastPrinted>
  <dcterms:created xsi:type="dcterms:W3CDTF">2013-09-26T21:42:08Z</dcterms:created>
  <dcterms:modified xsi:type="dcterms:W3CDTF">2013-12-05T06:31:09Z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